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" sheetId="1" r:id="rId1"/>
    <sheet name="Junio" sheetId="2" r:id="rId2"/>
    <sheet name="Sep" sheetId="3" r:id="rId3"/>
    <sheet name="Dic" sheetId="4" r:id="rId4"/>
  </sheets>
  <externalReferences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G114" i="4" l="1"/>
  <c r="D114" i="4"/>
  <c r="C114" i="4"/>
  <c r="L112" i="4"/>
  <c r="L116" i="4" s="1"/>
  <c r="L117" i="4" s="1"/>
  <c r="K112" i="4"/>
  <c r="K116" i="4" s="1"/>
  <c r="K117" i="4" s="1"/>
  <c r="J112" i="4"/>
  <c r="H112" i="4"/>
  <c r="H116" i="4" s="1"/>
  <c r="H117" i="4" s="1"/>
  <c r="G112" i="4"/>
  <c r="G116" i="4" s="1"/>
  <c r="E112" i="4"/>
  <c r="E116" i="4" s="1"/>
  <c r="E117" i="4" s="1"/>
  <c r="D112" i="4"/>
  <c r="C112" i="4"/>
  <c r="C116" i="4" s="1"/>
  <c r="K104" i="4"/>
  <c r="J104" i="4"/>
  <c r="G104" i="4"/>
  <c r="D104" i="4"/>
  <c r="D116" i="4" s="1"/>
  <c r="D117" i="4" s="1"/>
  <c r="C104" i="4"/>
  <c r="L97" i="4"/>
  <c r="K97" i="4"/>
  <c r="J97" i="4"/>
  <c r="H97" i="4"/>
  <c r="G97" i="4"/>
  <c r="E97" i="4"/>
  <c r="D97" i="4"/>
  <c r="C97" i="4"/>
  <c r="L92" i="4"/>
  <c r="K92" i="4"/>
  <c r="J92" i="4"/>
  <c r="H92" i="4"/>
  <c r="G92" i="4"/>
  <c r="E92" i="4"/>
  <c r="D92" i="4"/>
  <c r="C92" i="4"/>
  <c r="L88" i="4"/>
  <c r="K88" i="4"/>
  <c r="J88" i="4"/>
  <c r="J116" i="4" s="1"/>
  <c r="H88" i="4"/>
  <c r="G88" i="4"/>
  <c r="E88" i="4"/>
  <c r="D88" i="4"/>
  <c r="C88" i="4"/>
  <c r="A77" i="4"/>
  <c r="E71" i="4"/>
  <c r="E70" i="4"/>
  <c r="D70" i="4"/>
  <c r="B58" i="4"/>
  <c r="H40" i="4"/>
  <c r="H46" i="4" s="1"/>
  <c r="H47" i="4" s="1"/>
  <c r="G40" i="4"/>
  <c r="G46" i="4" s="1"/>
  <c r="E40" i="4"/>
  <c r="E46" i="4" s="1"/>
  <c r="E47" i="4" s="1"/>
  <c r="D40" i="4"/>
  <c r="D46" i="4" s="1"/>
  <c r="H36" i="4"/>
  <c r="G36" i="4"/>
  <c r="E36" i="4"/>
  <c r="D36" i="4"/>
  <c r="H32" i="4"/>
  <c r="G32" i="4"/>
  <c r="E32" i="4"/>
  <c r="D32" i="4"/>
  <c r="H28" i="4"/>
  <c r="G28" i="4"/>
  <c r="E28" i="4"/>
  <c r="D28" i="4"/>
  <c r="H20" i="4"/>
  <c r="G20" i="4"/>
  <c r="E20" i="4"/>
  <c r="D20" i="4"/>
  <c r="H13" i="4"/>
  <c r="G13" i="4"/>
  <c r="E13" i="4"/>
  <c r="D13" i="4"/>
  <c r="G118" i="3"/>
  <c r="D118" i="3"/>
  <c r="C118" i="3"/>
  <c r="L116" i="3"/>
  <c r="L120" i="3" s="1"/>
  <c r="L121" i="3" s="1"/>
  <c r="K116" i="3"/>
  <c r="K120" i="3" s="1"/>
  <c r="K121" i="3" s="1"/>
  <c r="J116" i="3"/>
  <c r="H116" i="3"/>
  <c r="H120" i="3" s="1"/>
  <c r="H121" i="3" s="1"/>
  <c r="G116" i="3"/>
  <c r="G120" i="3" s="1"/>
  <c r="E116" i="3"/>
  <c r="E120" i="3" s="1"/>
  <c r="E121" i="3" s="1"/>
  <c r="D116" i="3"/>
  <c r="C116" i="3"/>
  <c r="C120" i="3" s="1"/>
  <c r="K106" i="3"/>
  <c r="J106" i="3"/>
  <c r="G106" i="3"/>
  <c r="D106" i="3"/>
  <c r="D120" i="3" s="1"/>
  <c r="D121" i="3" s="1"/>
  <c r="C106" i="3"/>
  <c r="L99" i="3"/>
  <c r="K99" i="3"/>
  <c r="J99" i="3"/>
  <c r="H99" i="3"/>
  <c r="G99" i="3"/>
  <c r="E99" i="3"/>
  <c r="D99" i="3"/>
  <c r="C99" i="3"/>
  <c r="L94" i="3"/>
  <c r="K94" i="3"/>
  <c r="J94" i="3"/>
  <c r="H94" i="3"/>
  <c r="G94" i="3"/>
  <c r="E94" i="3"/>
  <c r="D94" i="3"/>
  <c r="C94" i="3"/>
  <c r="L90" i="3"/>
  <c r="K90" i="3"/>
  <c r="J90" i="3"/>
  <c r="J120" i="3" s="1"/>
  <c r="H90" i="3"/>
  <c r="G90" i="3"/>
  <c r="E90" i="3"/>
  <c r="D90" i="3"/>
  <c r="C90" i="3"/>
  <c r="A79" i="3"/>
  <c r="E71" i="3"/>
  <c r="E70" i="3"/>
  <c r="D70" i="3"/>
  <c r="B58" i="3"/>
  <c r="H40" i="3"/>
  <c r="H46" i="3" s="1"/>
  <c r="H47" i="3" s="1"/>
  <c r="G40" i="3"/>
  <c r="G46" i="3" s="1"/>
  <c r="E40" i="3"/>
  <c r="E46" i="3" s="1"/>
  <c r="E47" i="3" s="1"/>
  <c r="D40" i="3"/>
  <c r="D46" i="3" s="1"/>
  <c r="H36" i="3"/>
  <c r="G36" i="3"/>
  <c r="E36" i="3"/>
  <c r="D36" i="3"/>
  <c r="H32" i="3"/>
  <c r="G32" i="3"/>
  <c r="E32" i="3"/>
  <c r="D32" i="3"/>
  <c r="H28" i="3"/>
  <c r="G28" i="3"/>
  <c r="E28" i="3"/>
  <c r="D28" i="3"/>
  <c r="H20" i="3"/>
  <c r="G20" i="3"/>
  <c r="E20" i="3"/>
  <c r="D20" i="3"/>
  <c r="E18" i="3"/>
  <c r="D18" i="3"/>
  <c r="H13" i="3"/>
  <c r="G13" i="3"/>
  <c r="E13" i="3"/>
  <c r="D13" i="3"/>
  <c r="J114" i="2"/>
  <c r="G114" i="2"/>
  <c r="D114" i="2"/>
  <c r="C114" i="2"/>
  <c r="L112" i="2"/>
  <c r="L116" i="2" s="1"/>
  <c r="L117" i="2" s="1"/>
  <c r="K112" i="2"/>
  <c r="K116" i="2" s="1"/>
  <c r="K117" i="2" s="1"/>
  <c r="J112" i="2"/>
  <c r="J116" i="2" s="1"/>
  <c r="H112" i="2"/>
  <c r="H116" i="2" s="1"/>
  <c r="H117" i="2" s="1"/>
  <c r="G112" i="2"/>
  <c r="G116" i="2" s="1"/>
  <c r="E112" i="2"/>
  <c r="E116" i="2" s="1"/>
  <c r="E117" i="2" s="1"/>
  <c r="D112" i="2"/>
  <c r="D116" i="2" s="1"/>
  <c r="D117" i="2" s="1"/>
  <c r="C112" i="2"/>
  <c r="C116" i="2" s="1"/>
  <c r="K102" i="2"/>
  <c r="J102" i="2"/>
  <c r="G102" i="2"/>
  <c r="D102" i="2"/>
  <c r="C102" i="2"/>
  <c r="D97" i="2"/>
  <c r="C97" i="2"/>
  <c r="L95" i="2"/>
  <c r="K95" i="2"/>
  <c r="J95" i="2"/>
  <c r="H95" i="2"/>
  <c r="G95" i="2"/>
  <c r="E95" i="2"/>
  <c r="D95" i="2"/>
  <c r="C95" i="2"/>
  <c r="L91" i="2"/>
  <c r="K91" i="2"/>
  <c r="J91" i="2"/>
  <c r="H91" i="2"/>
  <c r="G91" i="2"/>
  <c r="E91" i="2"/>
  <c r="D91" i="2"/>
  <c r="C91" i="2"/>
  <c r="L86" i="2"/>
  <c r="K86" i="2"/>
  <c r="J86" i="2"/>
  <c r="H86" i="2"/>
  <c r="G86" i="2"/>
  <c r="E86" i="2"/>
  <c r="D86" i="2"/>
  <c r="C86" i="2"/>
  <c r="A75" i="2"/>
  <c r="E68" i="2"/>
  <c r="E69" i="2" s="1"/>
  <c r="D68" i="2"/>
  <c r="B56" i="2"/>
  <c r="H40" i="2"/>
  <c r="H46" i="2" s="1"/>
  <c r="H47" i="2" s="1"/>
  <c r="G40" i="2"/>
  <c r="G46" i="2" s="1"/>
  <c r="E40" i="2"/>
  <c r="E46" i="2" s="1"/>
  <c r="E47" i="2" s="1"/>
  <c r="D40" i="2"/>
  <c r="D46" i="2" s="1"/>
  <c r="H36" i="2"/>
  <c r="G36" i="2"/>
  <c r="E36" i="2"/>
  <c r="D36" i="2"/>
  <c r="H32" i="2"/>
  <c r="G32" i="2"/>
  <c r="E32" i="2"/>
  <c r="D32" i="2"/>
  <c r="H28" i="2"/>
  <c r="G28" i="2"/>
  <c r="E28" i="2"/>
  <c r="D28" i="2"/>
  <c r="H20" i="2"/>
  <c r="G20" i="2"/>
  <c r="E20" i="2"/>
  <c r="D20" i="2"/>
  <c r="H11" i="2"/>
  <c r="G11" i="2"/>
  <c r="E11" i="2"/>
  <c r="D11" i="2"/>
  <c r="J114" i="1"/>
  <c r="M114" i="1" s="1"/>
  <c r="G114" i="1"/>
  <c r="D114" i="1"/>
  <c r="N114" i="1" s="1"/>
  <c r="C114" i="1"/>
  <c r="N113" i="1"/>
  <c r="M113" i="1"/>
  <c r="L112" i="1"/>
  <c r="L116" i="1" s="1"/>
  <c r="L117" i="1" s="1"/>
  <c r="K112" i="1"/>
  <c r="K116" i="1" s="1"/>
  <c r="K117" i="1" s="1"/>
  <c r="H112" i="1"/>
  <c r="H116" i="1" s="1"/>
  <c r="H117" i="1" s="1"/>
  <c r="G112" i="1"/>
  <c r="G116" i="1" s="1"/>
  <c r="E112" i="1"/>
  <c r="E116" i="1" s="1"/>
  <c r="E117" i="1" s="1"/>
  <c r="D112" i="1"/>
  <c r="D116" i="1" s="1"/>
  <c r="D117" i="1" s="1"/>
  <c r="C112" i="1"/>
  <c r="N110" i="1"/>
  <c r="M110" i="1"/>
  <c r="N108" i="1"/>
  <c r="M108" i="1"/>
  <c r="N106" i="1"/>
  <c r="M106" i="1"/>
  <c r="N104" i="1"/>
  <c r="M104" i="1"/>
  <c r="N102" i="1"/>
  <c r="K102" i="1"/>
  <c r="J102" i="1"/>
  <c r="M102" i="1" s="1"/>
  <c r="G102" i="1"/>
  <c r="D102" i="1"/>
  <c r="C102" i="1"/>
  <c r="N100" i="1"/>
  <c r="M100" i="1"/>
  <c r="N99" i="1"/>
  <c r="M99" i="1"/>
  <c r="N98" i="1"/>
  <c r="M98" i="1"/>
  <c r="D97" i="1"/>
  <c r="N97" i="1" s="1"/>
  <c r="C97" i="1"/>
  <c r="M97" i="1" s="1"/>
  <c r="N96" i="1"/>
  <c r="M96" i="1"/>
  <c r="N95" i="1"/>
  <c r="M95" i="1"/>
  <c r="L94" i="1"/>
  <c r="N94" i="1" s="1"/>
  <c r="K94" i="1"/>
  <c r="J94" i="1"/>
  <c r="H94" i="1"/>
  <c r="G94" i="1"/>
  <c r="E94" i="1"/>
  <c r="D94" i="1"/>
  <c r="N92" i="1"/>
  <c r="M92" i="1"/>
  <c r="N91" i="1"/>
  <c r="M91" i="1"/>
  <c r="L90" i="1"/>
  <c r="N90" i="1" s="1"/>
  <c r="K90" i="1"/>
  <c r="J90" i="1"/>
  <c r="H90" i="1"/>
  <c r="G90" i="1"/>
  <c r="E90" i="1"/>
  <c r="D90" i="1"/>
  <c r="C90" i="1"/>
  <c r="M90" i="1" s="1"/>
  <c r="N88" i="1"/>
  <c r="M88" i="1"/>
  <c r="N87" i="1"/>
  <c r="M87" i="1"/>
  <c r="N86" i="1"/>
  <c r="M86" i="1"/>
  <c r="L85" i="1"/>
  <c r="N85" i="1" s="1"/>
  <c r="K85" i="1"/>
  <c r="J85" i="1"/>
  <c r="H85" i="1"/>
  <c r="G85" i="1"/>
  <c r="E85" i="1"/>
  <c r="D85" i="1"/>
  <c r="C85" i="1"/>
  <c r="M85" i="1" s="1"/>
  <c r="N83" i="1"/>
  <c r="M83" i="1"/>
  <c r="N81" i="1"/>
  <c r="M81" i="1"/>
  <c r="A74" i="1"/>
  <c r="E66" i="1"/>
  <c r="E67" i="1" s="1"/>
  <c r="D66" i="1"/>
  <c r="B54" i="1"/>
  <c r="K44" i="1"/>
  <c r="J44" i="1"/>
  <c r="K42" i="1"/>
  <c r="J42" i="1"/>
  <c r="K41" i="1"/>
  <c r="J41" i="1"/>
  <c r="H40" i="1"/>
  <c r="H46" i="1" s="1"/>
  <c r="H47" i="1" s="1"/>
  <c r="G40" i="1"/>
  <c r="G46" i="1" s="1"/>
  <c r="E40" i="1"/>
  <c r="E46" i="1" s="1"/>
  <c r="E47" i="1" s="1"/>
  <c r="D40" i="1"/>
  <c r="D46" i="1" s="1"/>
  <c r="K38" i="1"/>
  <c r="J38" i="1"/>
  <c r="K37" i="1"/>
  <c r="J37" i="1"/>
  <c r="H36" i="1"/>
  <c r="G36" i="1"/>
  <c r="E36" i="1"/>
  <c r="K36" i="1" s="1"/>
  <c r="D36" i="1"/>
  <c r="J36" i="1" s="1"/>
  <c r="K34" i="1"/>
  <c r="J34" i="1"/>
  <c r="K33" i="1"/>
  <c r="J33" i="1"/>
  <c r="H32" i="1"/>
  <c r="G32" i="1"/>
  <c r="E32" i="1"/>
  <c r="K32" i="1" s="1"/>
  <c r="D32" i="1"/>
  <c r="J32" i="1" s="1"/>
  <c r="K30" i="1"/>
  <c r="J30" i="1"/>
  <c r="K29" i="1"/>
  <c r="J29" i="1"/>
  <c r="H28" i="1"/>
  <c r="G28" i="1"/>
  <c r="E28" i="1"/>
  <c r="K28" i="1" s="1"/>
  <c r="D28" i="1"/>
  <c r="J28" i="1" s="1"/>
  <c r="K26" i="1"/>
  <c r="J26" i="1"/>
  <c r="K25" i="1"/>
  <c r="J25" i="1"/>
  <c r="K24" i="1"/>
  <c r="J24" i="1"/>
  <c r="K23" i="1"/>
  <c r="J23" i="1"/>
  <c r="K22" i="1"/>
  <c r="J22" i="1"/>
  <c r="K21" i="1"/>
  <c r="J21" i="1"/>
  <c r="H20" i="1"/>
  <c r="G20" i="1"/>
  <c r="E20" i="1"/>
  <c r="K20" i="1" s="1"/>
  <c r="D20" i="1"/>
  <c r="J20" i="1" s="1"/>
  <c r="K18" i="1"/>
  <c r="J18" i="1"/>
  <c r="K16" i="1"/>
  <c r="J16" i="1"/>
  <c r="K14" i="1"/>
  <c r="J14" i="1"/>
  <c r="K13" i="1"/>
  <c r="J13" i="1"/>
  <c r="K12" i="1"/>
  <c r="J12" i="1"/>
  <c r="H11" i="1"/>
  <c r="G11" i="1"/>
  <c r="E11" i="1"/>
  <c r="K11" i="1" s="1"/>
  <c r="D11" i="1"/>
  <c r="J11" i="1" s="1"/>
  <c r="K9" i="1"/>
  <c r="J9" i="1"/>
  <c r="C94" i="1" l="1"/>
  <c r="M94" i="1" s="1"/>
  <c r="J112" i="1"/>
  <c r="N112" i="1"/>
  <c r="J40" i="1"/>
  <c r="K40" i="1"/>
  <c r="M112" i="1" l="1"/>
  <c r="J116" i="1"/>
  <c r="C116" i="1"/>
</calcChain>
</file>

<file path=xl/sharedStrings.xml><?xml version="1.0" encoding="utf-8"?>
<sst xmlns="http://schemas.openxmlformats.org/spreadsheetml/2006/main" count="509" uniqueCount="79">
  <si>
    <t xml:space="preserve">  </t>
  </si>
  <si>
    <t>A. RESERVAS SEGURO DE INVALIDEZ Y SOBREVIVENCIA (Circular Nº 528)</t>
  </si>
  <si>
    <t xml:space="preserve">     (al 31 de marzo de 2005, montos expresados en U.F.)</t>
  </si>
  <si>
    <t>Sociedad</t>
  </si>
  <si>
    <t>A.F.P.</t>
  </si>
  <si>
    <t>Invalidez</t>
  </si>
  <si>
    <t xml:space="preserve">                  Sobrevivencia</t>
  </si>
  <si>
    <t>Número</t>
  </si>
  <si>
    <t>Monto</t>
  </si>
  <si>
    <t>Chilena Consolidada</t>
  </si>
  <si>
    <t>El Libertador</t>
  </si>
  <si>
    <t>Consorcio Nacional</t>
  </si>
  <si>
    <t>Total</t>
  </si>
  <si>
    <t>Alameda</t>
  </si>
  <si>
    <t>Provida</t>
  </si>
  <si>
    <t>Unión</t>
  </si>
  <si>
    <t>Construcción</t>
  </si>
  <si>
    <t>Habitat</t>
  </si>
  <si>
    <t>Cruz del Sur</t>
  </si>
  <si>
    <t>Summa-Bansander</t>
  </si>
  <si>
    <t>Euroamérica</t>
  </si>
  <si>
    <t>Concordia</t>
  </si>
  <si>
    <t>Cuprum</t>
  </si>
  <si>
    <t>Invierta</t>
  </si>
  <si>
    <t>Planvital</t>
  </si>
  <si>
    <t>San Cristóbal</t>
  </si>
  <si>
    <t>Summa</t>
  </si>
  <si>
    <t>ING</t>
  </si>
  <si>
    <t>Santa María</t>
  </si>
  <si>
    <t>Interamericana</t>
  </si>
  <si>
    <t>Magister</t>
  </si>
  <si>
    <t>Penta</t>
  </si>
  <si>
    <t>Renta Nacional</t>
  </si>
  <si>
    <t>Security</t>
  </si>
  <si>
    <t>Protección</t>
  </si>
  <si>
    <t>TOTAL</t>
  </si>
  <si>
    <t>TOTAL (miles de pesos)</t>
  </si>
  <si>
    <t>U.F. al 31.03.2005 $</t>
  </si>
  <si>
    <t>B. RESERVAS DE SINIESTROS SEGURO DE A.F.P. (Circular Nº 778)</t>
  </si>
  <si>
    <t xml:space="preserve">              S O B R E V I V E N C I A</t>
  </si>
  <si>
    <t xml:space="preserve">   Liquidados y en proceso</t>
  </si>
  <si>
    <t xml:space="preserve">         Número</t>
  </si>
  <si>
    <t xml:space="preserve">    Monto</t>
  </si>
  <si>
    <t>C. RESERVAS DE SINIESTROS SEGURO DE A.F.P. (Circular Nº 967)</t>
  </si>
  <si>
    <t>I  N  V  A  L  I  D  E  Z</t>
  </si>
  <si>
    <t xml:space="preserve">                   S O B R E V I V E N C I A</t>
  </si>
  <si>
    <t xml:space="preserve">     INVALIDOS</t>
  </si>
  <si>
    <t>INVAL.TRANSIT.FALLEC.</t>
  </si>
  <si>
    <t xml:space="preserve">        Liquidados y en proceso </t>
  </si>
  <si>
    <t>OYNR</t>
  </si>
  <si>
    <t xml:space="preserve">      Liquidados y en proceso </t>
  </si>
  <si>
    <t xml:space="preserve">  Monto</t>
  </si>
  <si>
    <t xml:space="preserve"> Monto</t>
  </si>
  <si>
    <t>BBVA</t>
  </si>
  <si>
    <t>Bci</t>
  </si>
  <si>
    <t xml:space="preserve">Total  </t>
  </si>
  <si>
    <t>Bansander</t>
  </si>
  <si>
    <t>Aporta</t>
  </si>
  <si>
    <t>Metlife</t>
  </si>
  <si>
    <t>Principal</t>
  </si>
  <si>
    <t xml:space="preserve"> </t>
  </si>
  <si>
    <t>Vida Corp</t>
  </si>
  <si>
    <t xml:space="preserve">     (al 30 de junio de 2005, montos expresados en U.F.)</t>
  </si>
  <si>
    <t>U.F. al 30.06.2005 $</t>
  </si>
  <si>
    <t xml:space="preserve">     (al 30 de septiembre de 2005, montos expresados en U.F.)</t>
  </si>
  <si>
    <t>Bice (1)</t>
  </si>
  <si>
    <t>U.F. al 30.09.2005 $</t>
  </si>
  <si>
    <r>
      <t>(1)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 xml:space="preserve">Bice Vida Compañía de Seguros S. A. comunica que el 10 de agosto de 2005, adquiere el total de acciones </t>
    </r>
  </si>
  <si>
    <t xml:space="preserve">        de Compañía de Seguros de Vida La Construcción S. A., produciéndose, en consecuencia, la disolución de </t>
  </si>
  <si>
    <t xml:space="preserve">        esta última.</t>
  </si>
  <si>
    <t>Liquidados y en proceso</t>
  </si>
  <si>
    <t>Bice  (1)</t>
  </si>
  <si>
    <r>
      <t>(1)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Bice Vida Compañía de Seguros S. A. comunica que el 10 de agosto de 2005, adquiere el total de acciones de Compañía de Seguros de Vida La Construcción</t>
    </r>
  </si>
  <si>
    <t xml:space="preserve">        S. A., produciéndose, en consecuencia, la disolución de esta última.</t>
  </si>
  <si>
    <t xml:space="preserve">     (al 31 de diciembre de 2005, montos expresados en U.F.)</t>
  </si>
  <si>
    <t>Sobrevivencia</t>
  </si>
  <si>
    <t>U.F. al 31.12.2005 $</t>
  </si>
  <si>
    <t xml:space="preserve">(1)   Bice Vida Compañía de Seguros S. A. comunica que el 10 de agosto de 2005, adquiere el total de acciones </t>
  </si>
  <si>
    <t>(1)   Bice Vida Compañía de Seguros S. A. comunica que el 10 de agosto de 2005, adquiere el total de acciones de Compañía de Seguros de Vida La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</si>
</sst>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43" formatCode="_-* #,##0.00\ _€_-;\-* #,##0.00\ _€_-;_-* &quot;-&quot;??\ _€_-;_-@_-"/>
    <numFmt numFmtId="164" formatCode="General_)"/>
    <numFmt numFmtId="165" formatCode="#,##0[$€];[Red]\-#,##0[$€]"/>
    <numFmt numFmtId="166" formatCode="#,##0.00000;[Red]\-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8000"/>
      <name val="Times New Roman"/>
      <family val="1"/>
    </font>
    <font>
      <u/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000080"/>
      <name val="Times New Roman"/>
      <family val="1"/>
    </font>
    <font>
      <sz val="10"/>
      <color rgb="FF800000"/>
      <name val="Times New Roman"/>
      <family val="1"/>
    </font>
    <font>
      <sz val="10"/>
      <name val="Courier"/>
    </font>
    <font>
      <sz val="10"/>
      <color rgb="FFFF00FF"/>
      <name val="Courier"/>
      <family val="3"/>
    </font>
    <font>
      <sz val="9"/>
      <name val="Arial"/>
      <family val="2"/>
    </font>
    <font>
      <sz val="7"/>
      <name val="Times New Roman"/>
      <family val="1"/>
    </font>
    <font>
      <sz val="9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rgb="FF0000FF"/>
      </right>
      <top/>
      <bottom style="thin">
        <color indexed="64"/>
      </bottom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/>
      <right/>
      <top style="thin">
        <color indexed="64"/>
      </top>
      <bottom/>
      <diagonal/>
    </border>
    <border>
      <left/>
      <right style="hair">
        <color rgb="FF0000FF"/>
      </right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F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37" fontId="10" fillId="0" borderId="0"/>
  </cellStyleXfs>
  <cellXfs count="144">
    <xf numFmtId="0" fontId="0" fillId="0" borderId="0" xfId="0"/>
    <xf numFmtId="164" fontId="2" fillId="0" borderId="0" xfId="0" applyNumberFormat="1" applyFont="1" applyFill="1" applyBorder="1"/>
    <xf numFmtId="164" fontId="3" fillId="0" borderId="0" xfId="0" quotePrefix="1" applyNumberFormat="1" applyFont="1" applyFill="1" applyBorder="1" applyAlignment="1">
      <alignment horizontal="left"/>
    </xf>
    <xf numFmtId="164" fontId="2" fillId="0" borderId="0" xfId="0" quotePrefix="1" applyNumberFormat="1" applyFont="1" applyFill="1" applyBorder="1" applyAlignment="1">
      <alignment horizontal="left"/>
    </xf>
    <xf numFmtId="164" fontId="4" fillId="0" borderId="0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/>
    <xf numFmtId="164" fontId="6" fillId="0" borderId="0" xfId="0" quotePrefix="1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fill"/>
    </xf>
    <xf numFmtId="164" fontId="2" fillId="0" borderId="2" xfId="0" applyNumberFormat="1" applyFont="1" applyFill="1" applyBorder="1" applyAlignment="1" applyProtection="1">
      <alignment horizontal="fill"/>
    </xf>
    <xf numFmtId="164" fontId="2" fillId="0" borderId="3" xfId="0" applyNumberFormat="1" applyFont="1" applyFill="1" applyBorder="1" applyAlignment="1" applyProtection="1">
      <alignment horizontal="fill"/>
    </xf>
    <xf numFmtId="164" fontId="4" fillId="0" borderId="4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left"/>
    </xf>
    <xf numFmtId="164" fontId="7" fillId="0" borderId="5" xfId="0" quotePrefix="1" applyNumberFormat="1" applyFont="1" applyFill="1" applyBorder="1" applyAlignment="1" applyProtection="1">
      <alignment horizontal="center"/>
    </xf>
    <xf numFmtId="164" fontId="7" fillId="0" borderId="5" xfId="0" quotePrefix="1" applyNumberFormat="1" applyFont="1" applyFill="1" applyBorder="1" applyAlignment="1" applyProtection="1">
      <alignment horizontal="left"/>
    </xf>
    <xf numFmtId="164" fontId="7" fillId="0" borderId="0" xfId="0" quotePrefix="1" applyNumberFormat="1" applyFont="1" applyFill="1" applyBorder="1" applyAlignment="1" applyProtection="1">
      <alignment horizontal="left"/>
    </xf>
    <xf numFmtId="164" fontId="6" fillId="0" borderId="5" xfId="0" quotePrefix="1" applyNumberFormat="1" applyFont="1" applyFill="1" applyBorder="1" applyAlignment="1" applyProtection="1">
      <alignment horizontal="left"/>
    </xf>
    <xf numFmtId="164" fontId="6" fillId="0" borderId="6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/>
    <xf numFmtId="164" fontId="4" fillId="0" borderId="0" xfId="0" applyNumberFormat="1" applyFont="1" applyFill="1" applyBorder="1" applyAlignment="1" applyProtection="1">
      <alignment horizontal="right"/>
    </xf>
    <xf numFmtId="164" fontId="4" fillId="0" borderId="0" xfId="0" quotePrefix="1" applyNumberFormat="1" applyFont="1" applyFill="1" applyBorder="1" applyAlignment="1" applyProtection="1">
      <alignment horizontal="right"/>
    </xf>
    <xf numFmtId="164" fontId="4" fillId="0" borderId="7" xfId="0" quotePrefix="1" applyNumberFormat="1" applyFont="1" applyFill="1" applyBorder="1" applyAlignment="1" applyProtection="1">
      <alignment horizontal="right"/>
    </xf>
    <xf numFmtId="164" fontId="2" fillId="0" borderId="8" xfId="0" applyNumberFormat="1" applyFont="1" applyFill="1" applyBorder="1" applyAlignment="1" applyProtection="1">
      <alignment horizontal="fill"/>
    </xf>
    <xf numFmtId="164" fontId="2" fillId="0" borderId="9" xfId="0" applyNumberFormat="1" applyFont="1" applyFill="1" applyBorder="1" applyAlignment="1" applyProtection="1">
      <alignment horizontal="fill"/>
    </xf>
    <xf numFmtId="164" fontId="2" fillId="0" borderId="10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left"/>
    </xf>
    <xf numFmtId="164" fontId="8" fillId="0" borderId="4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 applyProtection="1">
      <protection locked="0"/>
    </xf>
    <xf numFmtId="3" fontId="6" fillId="0" borderId="7" xfId="0" applyNumberFormat="1" applyFont="1" applyFill="1" applyBorder="1" applyProtection="1">
      <protection locked="0"/>
    </xf>
    <xf numFmtId="3" fontId="2" fillId="0" borderId="0" xfId="0" applyNumberFormat="1" applyFont="1" applyFill="1" applyBorder="1"/>
    <xf numFmtId="164" fontId="8" fillId="0" borderId="4" xfId="0" applyNumberFormat="1" applyFont="1" applyFill="1" applyBorder="1"/>
    <xf numFmtId="164" fontId="9" fillId="0" borderId="0" xfId="0" applyNumberFormat="1" applyFont="1" applyFill="1" applyBorder="1"/>
    <xf numFmtId="3" fontId="6" fillId="0" borderId="0" xfId="0" applyNumberFormat="1" applyFont="1" applyFill="1" applyBorder="1" applyProtection="1"/>
    <xf numFmtId="3" fontId="6" fillId="0" borderId="7" xfId="0" applyNumberFormat="1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Protection="1"/>
    <xf numFmtId="3" fontId="3" fillId="0" borderId="7" xfId="0" applyNumberFormat="1" applyFont="1" applyFill="1" applyBorder="1" applyProtection="1"/>
    <xf numFmtId="3" fontId="6" fillId="0" borderId="0" xfId="3" applyNumberFormat="1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>
      <protection locked="0"/>
    </xf>
    <xf numFmtId="164" fontId="8" fillId="0" borderId="4" xfId="0" quotePrefix="1" applyNumberFormat="1" applyFont="1" applyFill="1" applyBorder="1" applyAlignment="1" applyProtection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3" fontId="6" fillId="0" borderId="0" xfId="2" applyNumberFormat="1" applyFont="1" applyFill="1" applyBorder="1" applyProtection="1">
      <protection locked="0"/>
    </xf>
    <xf numFmtId="164" fontId="9" fillId="0" borderId="0" xfId="0" quotePrefix="1" applyNumberFormat="1" applyFont="1" applyFill="1" applyBorder="1" applyAlignment="1" applyProtection="1">
      <alignment horizontal="left"/>
    </xf>
    <xf numFmtId="3" fontId="2" fillId="0" borderId="2" xfId="0" applyNumberFormat="1" applyFont="1" applyFill="1" applyBorder="1" applyAlignment="1" applyProtection="1">
      <alignment horizontal="fill"/>
    </xf>
    <xf numFmtId="3" fontId="2" fillId="0" borderId="3" xfId="0" applyNumberFormat="1" applyFont="1" applyFill="1" applyBorder="1" applyAlignment="1" applyProtection="1">
      <alignment horizontal="fill"/>
    </xf>
    <xf numFmtId="4" fontId="10" fillId="0" borderId="0" xfId="0" applyNumberFormat="1" applyFont="1" applyFill="1" applyBorder="1"/>
    <xf numFmtId="164" fontId="3" fillId="0" borderId="4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/>
    <xf numFmtId="166" fontId="11" fillId="0" borderId="0" xfId="1" quotePrefix="1" applyNumberFormat="1" applyFont="1" applyFill="1" applyBorder="1" applyAlignment="1" applyProtection="1">
      <alignment horizontal="left"/>
      <protection locked="0"/>
    </xf>
    <xf numFmtId="3" fontId="2" fillId="0" borderId="9" xfId="0" applyNumberFormat="1" applyFont="1" applyFill="1" applyBorder="1" applyAlignment="1" applyProtection="1">
      <alignment horizontal="fill"/>
    </xf>
    <xf numFmtId="3" fontId="2" fillId="0" borderId="10" xfId="0" applyNumberFormat="1" applyFont="1" applyFill="1" applyBorder="1" applyAlignment="1" applyProtection="1">
      <alignment horizontal="fill"/>
    </xf>
    <xf numFmtId="164" fontId="2" fillId="0" borderId="6" xfId="0" applyNumberFormat="1" applyFont="1" applyFill="1" applyBorder="1"/>
    <xf numFmtId="164" fontId="4" fillId="0" borderId="4" xfId="0" applyNumberFormat="1" applyFont="1" applyFill="1" applyBorder="1"/>
    <xf numFmtId="164" fontId="4" fillId="0" borderId="0" xfId="0" applyNumberFormat="1" applyFont="1" applyFill="1" applyBorder="1"/>
    <xf numFmtId="37" fontId="6" fillId="0" borderId="0" xfId="0" applyNumberFormat="1" applyFont="1" applyFill="1" applyBorder="1" applyProtection="1">
      <protection locked="0"/>
    </xf>
    <xf numFmtId="37" fontId="6" fillId="0" borderId="7" xfId="0" applyNumberFormat="1" applyFont="1" applyFill="1" applyBorder="1" applyProtection="1">
      <protection locked="0"/>
    </xf>
    <xf numFmtId="164" fontId="8" fillId="0" borderId="8" xfId="0" applyNumberFormat="1" applyFont="1" applyFill="1" applyBorder="1" applyAlignment="1" applyProtection="1">
      <alignment horizontal="left"/>
    </xf>
    <xf numFmtId="164" fontId="9" fillId="0" borderId="9" xfId="0" applyNumberFormat="1" applyFont="1" applyFill="1" applyBorder="1" applyAlignment="1" applyProtection="1">
      <alignment horizontal="left"/>
    </xf>
    <xf numFmtId="3" fontId="6" fillId="0" borderId="9" xfId="0" applyNumberFormat="1" applyFont="1" applyFill="1" applyBorder="1" applyProtection="1">
      <protection locked="0"/>
    </xf>
    <xf numFmtId="3" fontId="6" fillId="0" borderId="10" xfId="0" applyNumberFormat="1" applyFon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fill"/>
    </xf>
    <xf numFmtId="164" fontId="2" fillId="0" borderId="0" xfId="0" applyNumberFormat="1" applyFont="1" applyFill="1" applyBorder="1" applyAlignment="1" applyProtection="1">
      <alignment horizontal="fill"/>
    </xf>
    <xf numFmtId="3" fontId="2" fillId="0" borderId="0" xfId="0" applyNumberFormat="1" applyFont="1" applyFill="1" applyBorder="1" applyAlignment="1" applyProtection="1">
      <alignment horizontal="fill"/>
    </xf>
    <xf numFmtId="3" fontId="2" fillId="0" borderId="7" xfId="0" applyNumberFormat="1" applyFont="1" applyFill="1" applyBorder="1" applyAlignment="1" applyProtection="1">
      <alignment horizontal="fill"/>
    </xf>
    <xf numFmtId="166" fontId="11" fillId="0" borderId="0" xfId="1" applyNumberFormat="1" applyFont="1" applyFill="1" applyBorder="1" applyProtection="1">
      <protection locked="0"/>
    </xf>
    <xf numFmtId="37" fontId="2" fillId="0" borderId="9" xfId="0" applyNumberFormat="1" applyFont="1" applyFill="1" applyBorder="1" applyAlignment="1" applyProtection="1">
      <alignment horizontal="fill"/>
    </xf>
    <xf numFmtId="37" fontId="2" fillId="0" borderId="10" xfId="0" applyNumberFormat="1" applyFont="1" applyFill="1" applyBorder="1" applyAlignment="1" applyProtection="1">
      <alignment horizontal="fill"/>
    </xf>
    <xf numFmtId="37" fontId="4" fillId="0" borderId="0" xfId="4" quotePrefix="1" applyFont="1" applyFill="1" applyBorder="1" applyAlignment="1" applyProtection="1">
      <alignment horizontal="left"/>
    </xf>
    <xf numFmtId="37" fontId="2" fillId="0" borderId="0" xfId="4" applyFont="1" applyFill="1" applyBorder="1"/>
    <xf numFmtId="37" fontId="6" fillId="0" borderId="0" xfId="4" quotePrefix="1" applyFont="1" applyFill="1" applyBorder="1" applyAlignment="1" applyProtection="1">
      <alignment horizontal="left"/>
      <protection locked="0"/>
    </xf>
    <xf numFmtId="37" fontId="2" fillId="0" borderId="1" xfId="4" applyFont="1" applyFill="1" applyBorder="1" applyAlignment="1" applyProtection="1">
      <alignment horizontal="fill"/>
    </xf>
    <xf numFmtId="37" fontId="2" fillId="0" borderId="2" xfId="4" applyFont="1" applyFill="1" applyBorder="1" applyAlignment="1" applyProtection="1">
      <alignment horizontal="fill"/>
    </xf>
    <xf numFmtId="37" fontId="2" fillId="0" borderId="3" xfId="4" applyFont="1" applyFill="1" applyBorder="1" applyAlignment="1" applyProtection="1">
      <alignment horizontal="fill"/>
    </xf>
    <xf numFmtId="37" fontId="2" fillId="0" borderId="0" xfId="4" applyFont="1" applyFill="1" applyBorder="1" applyAlignment="1" applyProtection="1">
      <alignment horizontal="left"/>
    </xf>
    <xf numFmtId="37" fontId="2" fillId="0" borderId="4" xfId="4" applyFont="1" applyFill="1" applyBorder="1"/>
    <xf numFmtId="37" fontId="2" fillId="0" borderId="13" xfId="4" applyFont="1" applyFill="1" applyBorder="1"/>
    <xf numFmtId="37" fontId="3" fillId="0" borderId="13" xfId="4" applyFont="1" applyFill="1" applyBorder="1" applyAlignment="1" applyProtection="1">
      <alignment horizontal="left"/>
    </xf>
    <xf numFmtId="37" fontId="6" fillId="0" borderId="13" xfId="4" quotePrefix="1" applyFont="1" applyFill="1" applyBorder="1" applyAlignment="1" applyProtection="1">
      <alignment horizontal="left"/>
    </xf>
    <xf numFmtId="37" fontId="2" fillId="0" borderId="14" xfId="4" applyFont="1" applyFill="1" applyBorder="1"/>
    <xf numFmtId="37" fontId="2" fillId="0" borderId="0" xfId="4" applyFont="1" applyFill="1" applyBorder="1" applyAlignment="1" applyProtection="1">
      <alignment horizontal="right"/>
    </xf>
    <xf numFmtId="37" fontId="4" fillId="0" borderId="4" xfId="4" applyFont="1" applyFill="1" applyBorder="1" applyAlignment="1" applyProtection="1">
      <alignment horizontal="left"/>
    </xf>
    <xf numFmtId="37" fontId="4" fillId="0" borderId="0" xfId="4" applyFont="1" applyFill="1" applyBorder="1" applyAlignment="1" applyProtection="1">
      <alignment horizontal="left"/>
    </xf>
    <xf numFmtId="37" fontId="2" fillId="0" borderId="15" xfId="4" applyFont="1" applyFill="1" applyBorder="1"/>
    <xf numFmtId="37" fontId="6" fillId="0" borderId="15" xfId="4" quotePrefix="1" applyFont="1" applyFill="1" applyBorder="1" applyAlignment="1" applyProtection="1">
      <alignment horizontal="left"/>
    </xf>
    <xf numFmtId="37" fontId="2" fillId="0" borderId="16" xfId="4" applyFont="1" applyFill="1" applyBorder="1"/>
    <xf numFmtId="37" fontId="9" fillId="0" borderId="15" xfId="4" quotePrefix="1" applyFont="1" applyFill="1" applyBorder="1" applyAlignment="1" applyProtection="1">
      <alignment horizontal="left"/>
    </xf>
    <xf numFmtId="37" fontId="2" fillId="0" borderId="7" xfId="4" applyFont="1" applyFill="1" applyBorder="1"/>
    <xf numFmtId="37" fontId="4" fillId="0" borderId="0" xfId="4" applyFont="1" applyFill="1" applyBorder="1"/>
    <xf numFmtId="37" fontId="4" fillId="0" borderId="0" xfId="4" quotePrefix="1" applyFont="1" applyFill="1" applyBorder="1" applyAlignment="1" applyProtection="1">
      <alignment horizontal="right"/>
    </xf>
    <xf numFmtId="37" fontId="4" fillId="0" borderId="0" xfId="4" quotePrefix="1" applyFont="1" applyFill="1" applyBorder="1" applyAlignment="1" applyProtection="1">
      <alignment horizontal="center"/>
    </xf>
    <xf numFmtId="37" fontId="4" fillId="0" borderId="0" xfId="4" applyFont="1" applyFill="1" applyBorder="1" applyAlignment="1">
      <alignment horizontal="left"/>
    </xf>
    <xf numFmtId="37" fontId="4" fillId="0" borderId="7" xfId="4" quotePrefix="1" applyFont="1" applyFill="1" applyBorder="1" applyAlignment="1" applyProtection="1">
      <alignment horizontal="right"/>
    </xf>
    <xf numFmtId="37" fontId="4" fillId="0" borderId="0" xfId="4" applyFont="1" applyFill="1" applyBorder="1" applyAlignment="1" applyProtection="1">
      <alignment horizontal="right"/>
    </xf>
    <xf numFmtId="37" fontId="4" fillId="0" borderId="7" xfId="4" applyFont="1" applyFill="1" applyBorder="1" applyAlignment="1" applyProtection="1">
      <alignment horizontal="right"/>
    </xf>
    <xf numFmtId="37" fontId="2" fillId="0" borderId="8" xfId="4" applyFont="1" applyFill="1" applyBorder="1" applyAlignment="1" applyProtection="1">
      <alignment horizontal="fill"/>
    </xf>
    <xf numFmtId="37" fontId="2" fillId="0" borderId="9" xfId="4" applyFont="1" applyFill="1" applyBorder="1" applyAlignment="1" applyProtection="1">
      <alignment horizontal="fill"/>
    </xf>
    <xf numFmtId="37" fontId="2" fillId="0" borderId="10" xfId="4" applyFont="1" applyFill="1" applyBorder="1" applyAlignment="1" applyProtection="1">
      <alignment horizontal="fill"/>
    </xf>
    <xf numFmtId="37" fontId="8" fillId="0" borderId="4" xfId="4" applyFont="1" applyFill="1" applyBorder="1" applyAlignment="1" applyProtection="1">
      <alignment horizontal="left"/>
    </xf>
    <xf numFmtId="37" fontId="9" fillId="0" borderId="0" xfId="4" applyFont="1" applyFill="1" applyBorder="1" applyAlignment="1" applyProtection="1">
      <alignment horizontal="left"/>
    </xf>
    <xf numFmtId="3" fontId="9" fillId="0" borderId="0" xfId="4" applyNumberFormat="1" applyFont="1" applyFill="1" applyBorder="1" applyProtection="1">
      <protection locked="0"/>
    </xf>
    <xf numFmtId="3" fontId="9" fillId="0" borderId="7" xfId="4" applyNumberFormat="1" applyFont="1" applyFill="1" applyBorder="1" applyProtection="1">
      <protection locked="0"/>
    </xf>
    <xf numFmtId="37" fontId="2" fillId="0" borderId="4" xfId="4" applyFont="1" applyFill="1" applyBorder="1" applyAlignment="1" applyProtection="1">
      <alignment horizontal="fill"/>
    </xf>
    <xf numFmtId="37" fontId="2" fillId="0" borderId="0" xfId="4" applyFont="1" applyFill="1" applyBorder="1" applyAlignment="1" applyProtection="1">
      <alignment horizontal="fill"/>
    </xf>
    <xf numFmtId="37" fontId="2" fillId="0" borderId="7" xfId="4" applyFont="1" applyFill="1" applyBorder="1" applyAlignment="1" applyProtection="1">
      <alignment horizontal="fill"/>
    </xf>
    <xf numFmtId="37" fontId="9" fillId="0" borderId="0" xfId="4" quotePrefix="1" applyFont="1" applyFill="1" applyBorder="1" applyAlignment="1" applyProtection="1">
      <alignment horizontal="left"/>
    </xf>
    <xf numFmtId="3" fontId="9" fillId="0" borderId="0" xfId="4" applyNumberFormat="1" applyFont="1" applyFill="1" applyBorder="1" applyProtection="1"/>
    <xf numFmtId="3" fontId="9" fillId="0" borderId="7" xfId="4" applyNumberFormat="1" applyFont="1" applyFill="1" applyBorder="1" applyProtection="1"/>
    <xf numFmtId="37" fontId="8" fillId="0" borderId="4" xfId="4" applyFont="1" applyFill="1" applyBorder="1"/>
    <xf numFmtId="3" fontId="6" fillId="0" borderId="0" xfId="4" applyNumberFormat="1" applyFont="1" applyFill="1" applyBorder="1" applyProtection="1">
      <protection locked="0"/>
    </xf>
    <xf numFmtId="3" fontId="6" fillId="0" borderId="7" xfId="4" applyNumberFormat="1" applyFont="1" applyFill="1" applyBorder="1" applyProtection="1">
      <protection locked="0"/>
    </xf>
    <xf numFmtId="37" fontId="8" fillId="0" borderId="0" xfId="4" applyFont="1" applyFill="1" applyBorder="1" applyAlignment="1" applyProtection="1">
      <alignment horizontal="left"/>
    </xf>
    <xf numFmtId="37" fontId="9" fillId="0" borderId="0" xfId="4" applyFont="1" applyFill="1" applyBorder="1"/>
    <xf numFmtId="3" fontId="6" fillId="0" borderId="0" xfId="4" applyNumberFormat="1" applyFont="1" applyFill="1" applyBorder="1"/>
    <xf numFmtId="3" fontId="6" fillId="0" borderId="7" xfId="4" applyNumberFormat="1" applyFont="1" applyFill="1" applyBorder="1"/>
    <xf numFmtId="37" fontId="8" fillId="0" borderId="4" xfId="4" quotePrefix="1" applyFont="1" applyFill="1" applyBorder="1" applyAlignment="1" applyProtection="1">
      <alignment horizontal="left"/>
    </xf>
    <xf numFmtId="3" fontId="9" fillId="0" borderId="0" xfId="4" applyNumberFormat="1" applyFont="1" applyFill="1" applyBorder="1"/>
    <xf numFmtId="37" fontId="8" fillId="0" borderId="8" xfId="4" applyFont="1" applyFill="1" applyBorder="1" applyAlignment="1" applyProtection="1">
      <alignment horizontal="left"/>
    </xf>
    <xf numFmtId="3" fontId="6" fillId="0" borderId="10" xfId="4" applyNumberFormat="1" applyFont="1" applyFill="1" applyBorder="1" applyProtection="1">
      <protection locked="0"/>
    </xf>
    <xf numFmtId="3" fontId="2" fillId="0" borderId="2" xfId="4" applyNumberFormat="1" applyFont="1" applyFill="1" applyBorder="1" applyAlignment="1" applyProtection="1">
      <alignment horizontal="fill"/>
    </xf>
    <xf numFmtId="3" fontId="2" fillId="0" borderId="3" xfId="4" applyNumberFormat="1" applyFont="1" applyFill="1" applyBorder="1" applyAlignment="1" applyProtection="1">
      <alignment horizontal="fill"/>
    </xf>
    <xf numFmtId="3" fontId="3" fillId="0" borderId="0" xfId="4" applyNumberFormat="1" applyFont="1" applyFill="1" applyBorder="1" applyProtection="1"/>
    <xf numFmtId="3" fontId="3" fillId="0" borderId="7" xfId="4" applyNumberFormat="1" applyFont="1" applyFill="1" applyBorder="1" applyProtection="1"/>
    <xf numFmtId="37" fontId="3" fillId="0" borderId="4" xfId="4" applyFont="1" applyFill="1" applyBorder="1" applyAlignment="1" applyProtection="1">
      <alignment horizontal="left"/>
    </xf>
    <xf numFmtId="3" fontId="2" fillId="0" borderId="9" xfId="4" applyNumberFormat="1" applyFont="1" applyFill="1" applyBorder="1" applyAlignment="1" applyProtection="1">
      <alignment horizontal="fill"/>
    </xf>
    <xf numFmtId="3" fontId="2" fillId="0" borderId="10" xfId="4" applyNumberFormat="1" applyFont="1" applyFill="1" applyBorder="1" applyAlignment="1" applyProtection="1">
      <alignment horizontal="fill"/>
    </xf>
    <xf numFmtId="37" fontId="6" fillId="0" borderId="0" xfId="4" applyFont="1" applyFill="1" applyBorder="1" applyProtection="1">
      <protection locked="0"/>
    </xf>
    <xf numFmtId="37" fontId="6" fillId="0" borderId="0" xfId="4" applyFont="1" applyFill="1" applyBorder="1" applyAlignment="1" applyProtection="1">
      <alignment horizontal="left"/>
      <protection locked="0"/>
    </xf>
    <xf numFmtId="164" fontId="2" fillId="0" borderId="7" xfId="0" applyNumberFormat="1" applyFont="1" applyFill="1" applyBorder="1" applyAlignment="1" applyProtection="1">
      <alignment horizontal="fill"/>
    </xf>
    <xf numFmtId="164" fontId="12" fillId="0" borderId="0" xfId="0" applyNumberFormat="1" applyFont="1" applyFill="1" applyBorder="1" applyAlignment="1"/>
    <xf numFmtId="37" fontId="3" fillId="0" borderId="0" xfId="4" quotePrefix="1" applyFont="1" applyFill="1" applyBorder="1" applyAlignment="1">
      <alignment horizontal="left"/>
    </xf>
    <xf numFmtId="37" fontId="2" fillId="0" borderId="0" xfId="4" quotePrefix="1" applyFont="1" applyFill="1" applyBorder="1" applyAlignment="1">
      <alignment horizontal="left"/>
    </xf>
    <xf numFmtId="164" fontId="3" fillId="0" borderId="0" xfId="0" applyNumberFormat="1" applyFont="1" applyFill="1" applyBorder="1"/>
    <xf numFmtId="16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/>
    <xf numFmtId="37" fontId="14" fillId="0" borderId="0" xfId="4" applyFont="1" applyFill="1" applyBorder="1" applyProtection="1">
      <protection locked="0"/>
    </xf>
    <xf numFmtId="164" fontId="4" fillId="0" borderId="11" xfId="0" quotePrefix="1" applyNumberFormat="1" applyFont="1" applyFill="1" applyBorder="1" applyAlignment="1" applyProtection="1">
      <alignment horizontal="center"/>
    </xf>
    <xf numFmtId="164" fontId="4" fillId="0" borderId="12" xfId="0" quotePrefix="1" applyNumberFormat="1" applyFont="1" applyFill="1" applyBorder="1" applyAlignment="1" applyProtection="1">
      <alignment horizontal="center"/>
    </xf>
    <xf numFmtId="164" fontId="7" fillId="0" borderId="5" xfId="0" quotePrefix="1" applyNumberFormat="1" applyFont="1" applyFill="1" applyBorder="1" applyAlignment="1" applyProtection="1">
      <alignment horizontal="center"/>
    </xf>
    <xf numFmtId="164" fontId="6" fillId="0" borderId="5" xfId="0" quotePrefix="1" applyNumberFormat="1" applyFont="1" applyFill="1" applyBorder="1" applyAlignment="1" applyProtection="1">
      <alignment horizontal="center"/>
    </xf>
    <xf numFmtId="164" fontId="6" fillId="0" borderId="6" xfId="0" quotePrefix="1" applyNumberFormat="1" applyFont="1" applyFill="1" applyBorder="1" applyAlignment="1" applyProtection="1">
      <alignment horizontal="center"/>
    </xf>
  </cellXfs>
  <cellStyles count="5">
    <cellStyle name="Euro" xfId="3"/>
    <cellStyle name="Millares" xfId="1" builtinId="3"/>
    <cellStyle name="Millares [0]" xfId="2" builtinId="6"/>
    <cellStyle name="Normal" xfId="0" builtinId="0"/>
    <cellStyle name="Normal_CRES967.XLS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5/abc_reservas_marzo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05/abc_reservas_junio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5/abc_reservas_sept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05/abc_reservas_dic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31 de marzo de 2005, montos expresados en U.F.)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30 de junio de 2005, montos expresados en U.F.)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30 de septiembre de 2005, montos expresados en U.F.)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RESERVAS 528"/>
      <sheetName val="B RESERVAS 778"/>
      <sheetName val="C RESERVAS 967"/>
    </sheetNames>
    <sheetDataSet>
      <sheetData sheetId="0">
        <row r="4">
          <cell r="B4" t="str">
            <v xml:space="preserve">     (al 31 de diciembre de 2005, montos expresados en U.F.)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>
      <selection activeCell="B3" sqref="B3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2" style="1" customWidth="1"/>
    <col min="7" max="7" width="14.7109375" style="1" customWidth="1"/>
    <col min="8" max="8" width="12.85546875" style="1" customWidth="1"/>
    <col min="9" max="9" width="4.140625" style="1" customWidth="1"/>
    <col min="10" max="10" width="14.7109375" style="1" customWidth="1"/>
    <col min="11" max="11" width="10" style="1" customWidth="1"/>
    <col min="12" max="13" width="8" style="1"/>
    <col min="14" max="14" width="15.28515625" style="1" bestFit="1" customWidth="1"/>
    <col min="15" max="15" width="10.140625" style="1" bestFit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2" style="1" customWidth="1"/>
    <col min="263" max="263" width="11" style="1" customWidth="1"/>
    <col min="264" max="264" width="12.85546875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2" style="1" customWidth="1"/>
    <col min="519" max="519" width="11" style="1" customWidth="1"/>
    <col min="520" max="520" width="12.85546875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2" style="1" customWidth="1"/>
    <col min="775" max="775" width="11" style="1" customWidth="1"/>
    <col min="776" max="776" width="12.85546875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2" style="1" customWidth="1"/>
    <col min="1031" max="1031" width="11" style="1" customWidth="1"/>
    <col min="1032" max="1032" width="12.85546875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2" style="1" customWidth="1"/>
    <col min="1287" max="1287" width="11" style="1" customWidth="1"/>
    <col min="1288" max="1288" width="12.85546875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2" style="1" customWidth="1"/>
    <col min="1543" max="1543" width="11" style="1" customWidth="1"/>
    <col min="1544" max="1544" width="12.85546875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2" style="1" customWidth="1"/>
    <col min="1799" max="1799" width="11" style="1" customWidth="1"/>
    <col min="1800" max="1800" width="12.85546875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2" style="1" customWidth="1"/>
    <col min="2055" max="2055" width="11" style="1" customWidth="1"/>
    <col min="2056" max="2056" width="12.85546875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2" style="1" customWidth="1"/>
    <col min="2311" max="2311" width="11" style="1" customWidth="1"/>
    <col min="2312" max="2312" width="12.85546875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2" style="1" customWidth="1"/>
    <col min="2567" max="2567" width="11" style="1" customWidth="1"/>
    <col min="2568" max="2568" width="12.85546875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2" style="1" customWidth="1"/>
    <col min="2823" max="2823" width="11" style="1" customWidth="1"/>
    <col min="2824" max="2824" width="12.85546875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2" style="1" customWidth="1"/>
    <col min="3079" max="3079" width="11" style="1" customWidth="1"/>
    <col min="3080" max="3080" width="12.85546875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2" style="1" customWidth="1"/>
    <col min="3335" max="3335" width="11" style="1" customWidth="1"/>
    <col min="3336" max="3336" width="12.85546875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2" style="1" customWidth="1"/>
    <col min="3591" max="3591" width="11" style="1" customWidth="1"/>
    <col min="3592" max="3592" width="12.85546875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2" style="1" customWidth="1"/>
    <col min="3847" max="3847" width="11" style="1" customWidth="1"/>
    <col min="3848" max="3848" width="12.85546875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2" style="1" customWidth="1"/>
    <col min="4103" max="4103" width="11" style="1" customWidth="1"/>
    <col min="4104" max="4104" width="12.85546875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2" style="1" customWidth="1"/>
    <col min="4359" max="4359" width="11" style="1" customWidth="1"/>
    <col min="4360" max="4360" width="12.85546875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2" style="1" customWidth="1"/>
    <col min="4615" max="4615" width="11" style="1" customWidth="1"/>
    <col min="4616" max="4616" width="12.85546875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2" style="1" customWidth="1"/>
    <col min="4871" max="4871" width="11" style="1" customWidth="1"/>
    <col min="4872" max="4872" width="12.85546875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2" style="1" customWidth="1"/>
    <col min="5127" max="5127" width="11" style="1" customWidth="1"/>
    <col min="5128" max="5128" width="12.85546875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2" style="1" customWidth="1"/>
    <col min="5383" max="5383" width="11" style="1" customWidth="1"/>
    <col min="5384" max="5384" width="12.85546875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2" style="1" customWidth="1"/>
    <col min="5639" max="5639" width="11" style="1" customWidth="1"/>
    <col min="5640" max="5640" width="12.85546875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2" style="1" customWidth="1"/>
    <col min="5895" max="5895" width="11" style="1" customWidth="1"/>
    <col min="5896" max="5896" width="12.85546875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2" style="1" customWidth="1"/>
    <col min="6151" max="6151" width="11" style="1" customWidth="1"/>
    <col min="6152" max="6152" width="12.85546875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2" style="1" customWidth="1"/>
    <col min="6407" max="6407" width="11" style="1" customWidth="1"/>
    <col min="6408" max="6408" width="12.85546875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2" style="1" customWidth="1"/>
    <col min="6663" max="6663" width="11" style="1" customWidth="1"/>
    <col min="6664" max="6664" width="12.85546875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2" style="1" customWidth="1"/>
    <col min="6919" max="6919" width="11" style="1" customWidth="1"/>
    <col min="6920" max="6920" width="12.85546875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2" style="1" customWidth="1"/>
    <col min="7175" max="7175" width="11" style="1" customWidth="1"/>
    <col min="7176" max="7176" width="12.85546875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2" style="1" customWidth="1"/>
    <col min="7431" max="7431" width="11" style="1" customWidth="1"/>
    <col min="7432" max="7432" width="12.85546875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2" style="1" customWidth="1"/>
    <col min="7687" max="7687" width="11" style="1" customWidth="1"/>
    <col min="7688" max="7688" width="12.85546875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2" style="1" customWidth="1"/>
    <col min="7943" max="7943" width="11" style="1" customWidth="1"/>
    <col min="7944" max="7944" width="12.85546875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2" style="1" customWidth="1"/>
    <col min="8199" max="8199" width="11" style="1" customWidth="1"/>
    <col min="8200" max="8200" width="12.85546875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2" style="1" customWidth="1"/>
    <col min="8455" max="8455" width="11" style="1" customWidth="1"/>
    <col min="8456" max="8456" width="12.85546875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2" style="1" customWidth="1"/>
    <col min="8711" max="8711" width="11" style="1" customWidth="1"/>
    <col min="8712" max="8712" width="12.85546875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2" style="1" customWidth="1"/>
    <col min="8967" max="8967" width="11" style="1" customWidth="1"/>
    <col min="8968" max="8968" width="12.85546875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2" style="1" customWidth="1"/>
    <col min="9223" max="9223" width="11" style="1" customWidth="1"/>
    <col min="9224" max="9224" width="12.85546875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2" style="1" customWidth="1"/>
    <col min="9479" max="9479" width="11" style="1" customWidth="1"/>
    <col min="9480" max="9480" width="12.85546875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2" style="1" customWidth="1"/>
    <col min="9735" max="9735" width="11" style="1" customWidth="1"/>
    <col min="9736" max="9736" width="12.85546875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2" style="1" customWidth="1"/>
    <col min="9991" max="9991" width="11" style="1" customWidth="1"/>
    <col min="9992" max="9992" width="12.85546875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2" style="1" customWidth="1"/>
    <col min="10247" max="10247" width="11" style="1" customWidth="1"/>
    <col min="10248" max="10248" width="12.85546875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2" style="1" customWidth="1"/>
    <col min="10503" max="10503" width="11" style="1" customWidth="1"/>
    <col min="10504" max="10504" width="12.85546875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2" style="1" customWidth="1"/>
    <col min="10759" max="10759" width="11" style="1" customWidth="1"/>
    <col min="10760" max="10760" width="12.85546875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2" style="1" customWidth="1"/>
    <col min="11015" max="11015" width="11" style="1" customWidth="1"/>
    <col min="11016" max="11016" width="12.85546875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2" style="1" customWidth="1"/>
    <col min="11271" max="11271" width="11" style="1" customWidth="1"/>
    <col min="11272" max="11272" width="12.85546875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2" style="1" customWidth="1"/>
    <col min="11527" max="11527" width="11" style="1" customWidth="1"/>
    <col min="11528" max="11528" width="12.85546875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2" style="1" customWidth="1"/>
    <col min="11783" max="11783" width="11" style="1" customWidth="1"/>
    <col min="11784" max="11784" width="12.85546875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2" style="1" customWidth="1"/>
    <col min="12039" max="12039" width="11" style="1" customWidth="1"/>
    <col min="12040" max="12040" width="12.85546875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2" style="1" customWidth="1"/>
    <col min="12295" max="12295" width="11" style="1" customWidth="1"/>
    <col min="12296" max="12296" width="12.85546875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2" style="1" customWidth="1"/>
    <col min="12551" max="12551" width="11" style="1" customWidth="1"/>
    <col min="12552" max="12552" width="12.85546875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2" style="1" customWidth="1"/>
    <col min="12807" max="12807" width="11" style="1" customWidth="1"/>
    <col min="12808" max="12808" width="12.85546875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2" style="1" customWidth="1"/>
    <col min="13063" max="13063" width="11" style="1" customWidth="1"/>
    <col min="13064" max="13064" width="12.85546875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2" style="1" customWidth="1"/>
    <col min="13319" max="13319" width="11" style="1" customWidth="1"/>
    <col min="13320" max="13320" width="12.85546875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2" style="1" customWidth="1"/>
    <col min="13575" max="13575" width="11" style="1" customWidth="1"/>
    <col min="13576" max="13576" width="12.85546875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2" style="1" customWidth="1"/>
    <col min="13831" max="13831" width="11" style="1" customWidth="1"/>
    <col min="13832" max="13832" width="12.85546875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2" style="1" customWidth="1"/>
    <col min="14087" max="14087" width="11" style="1" customWidth="1"/>
    <col min="14088" max="14088" width="12.85546875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2" style="1" customWidth="1"/>
    <col min="14343" max="14343" width="11" style="1" customWidth="1"/>
    <col min="14344" max="14344" width="12.85546875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2" style="1" customWidth="1"/>
    <col min="14599" max="14599" width="11" style="1" customWidth="1"/>
    <col min="14600" max="14600" width="12.85546875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2" style="1" customWidth="1"/>
    <col min="14855" max="14855" width="11" style="1" customWidth="1"/>
    <col min="14856" max="14856" width="12.85546875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2" style="1" customWidth="1"/>
    <col min="15111" max="15111" width="11" style="1" customWidth="1"/>
    <col min="15112" max="15112" width="12.85546875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2" style="1" customWidth="1"/>
    <col min="15367" max="15367" width="11" style="1" customWidth="1"/>
    <col min="15368" max="15368" width="12.85546875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2" style="1" customWidth="1"/>
    <col min="15623" max="15623" width="11" style="1" customWidth="1"/>
    <col min="15624" max="15624" width="12.85546875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2" style="1" customWidth="1"/>
    <col min="15879" max="15879" width="11" style="1" customWidth="1"/>
    <col min="15880" max="15880" width="12.85546875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2" style="1" customWidth="1"/>
    <col min="16135" max="16135" width="11" style="1" customWidth="1"/>
    <col min="16136" max="16136" width="12.85546875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A1" s="1" t="s">
        <v>0</v>
      </c>
      <c r="B1" s="2"/>
    </row>
    <row r="2" spans="1:15" x14ac:dyDescent="0.2">
      <c r="B2" s="3"/>
    </row>
    <row r="3" spans="1:15" x14ac:dyDescent="0.2">
      <c r="B3" s="4" t="s">
        <v>1</v>
      </c>
      <c r="I3" s="5"/>
    </row>
    <row r="4" spans="1:15" x14ac:dyDescent="0.2">
      <c r="B4" s="6" t="s">
        <v>2</v>
      </c>
      <c r="I4" s="5"/>
      <c r="L4" s="7"/>
      <c r="M4" s="8"/>
      <c r="N4" s="7"/>
      <c r="O4" s="7"/>
    </row>
    <row r="5" spans="1:15" x14ac:dyDescent="0.2">
      <c r="B5" s="9"/>
      <c r="C5" s="10"/>
      <c r="D5" s="10"/>
      <c r="E5" s="10"/>
      <c r="F5" s="10"/>
      <c r="G5" s="10"/>
      <c r="H5" s="11"/>
      <c r="L5" s="7"/>
      <c r="M5" s="8"/>
      <c r="N5" s="7"/>
      <c r="O5" s="7"/>
    </row>
    <row r="6" spans="1:15" x14ac:dyDescent="0.2">
      <c r="B6" s="12" t="s">
        <v>3</v>
      </c>
      <c r="C6" s="13" t="s">
        <v>4</v>
      </c>
      <c r="D6" s="14"/>
      <c r="E6" s="15" t="s">
        <v>5</v>
      </c>
      <c r="F6" s="16"/>
      <c r="G6" s="17" t="s">
        <v>6</v>
      </c>
      <c r="H6" s="18"/>
      <c r="I6" s="19"/>
      <c r="L6" s="7"/>
      <c r="M6" s="8"/>
      <c r="N6" s="8"/>
    </row>
    <row r="7" spans="1:15" x14ac:dyDescent="0.2">
      <c r="A7" s="19"/>
      <c r="B7" s="20"/>
      <c r="D7" s="21" t="s">
        <v>7</v>
      </c>
      <c r="E7" s="22" t="s">
        <v>8</v>
      </c>
      <c r="F7" s="22"/>
      <c r="G7" s="21" t="s">
        <v>7</v>
      </c>
      <c r="H7" s="23" t="s">
        <v>8</v>
      </c>
      <c r="I7" s="19"/>
      <c r="L7" s="7"/>
      <c r="M7" s="8"/>
      <c r="N7" s="8"/>
    </row>
    <row r="8" spans="1:15" x14ac:dyDescent="0.2">
      <c r="A8" s="19"/>
      <c r="B8" s="24"/>
      <c r="C8" s="25"/>
      <c r="D8" s="25"/>
      <c r="E8" s="25"/>
      <c r="F8" s="25"/>
      <c r="G8" s="25"/>
      <c r="H8" s="26"/>
      <c r="I8" s="27"/>
      <c r="L8" s="7"/>
      <c r="M8" s="8"/>
      <c r="N8" s="8"/>
    </row>
    <row r="9" spans="1:15" x14ac:dyDescent="0.2">
      <c r="A9" s="19"/>
      <c r="B9" s="28" t="s">
        <v>9</v>
      </c>
      <c r="C9" s="29" t="s">
        <v>10</v>
      </c>
      <c r="D9" s="30">
        <v>159</v>
      </c>
      <c r="E9" s="30">
        <v>143031</v>
      </c>
      <c r="G9" s="30">
        <v>133</v>
      </c>
      <c r="H9" s="31">
        <v>66573</v>
      </c>
      <c r="I9" s="19"/>
      <c r="J9" s="32">
        <f>+D9+G9</f>
        <v>292</v>
      </c>
      <c r="K9" s="32">
        <f>+E9+H9</f>
        <v>209604</v>
      </c>
      <c r="L9" s="7"/>
      <c r="M9" s="8"/>
      <c r="N9" s="8"/>
    </row>
    <row r="10" spans="1:15" x14ac:dyDescent="0.2">
      <c r="A10" s="19"/>
      <c r="B10" s="33"/>
      <c r="C10" s="34"/>
      <c r="D10" s="35"/>
      <c r="E10" s="35"/>
      <c r="F10" s="35"/>
      <c r="G10" s="35"/>
      <c r="H10" s="36"/>
      <c r="I10" s="19"/>
      <c r="J10" s="32"/>
      <c r="K10" s="32"/>
      <c r="L10" s="7"/>
      <c r="M10" s="8"/>
      <c r="N10" s="8"/>
    </row>
    <row r="11" spans="1:15" x14ac:dyDescent="0.2">
      <c r="A11" s="19"/>
      <c r="B11" s="28" t="s">
        <v>11</v>
      </c>
      <c r="C11" s="37" t="s">
        <v>12</v>
      </c>
      <c r="D11" s="38">
        <f>SUM(D12:D14)</f>
        <v>3611</v>
      </c>
      <c r="E11" s="38">
        <f>SUM(E12:E14)</f>
        <v>4081304</v>
      </c>
      <c r="F11" s="38"/>
      <c r="G11" s="38">
        <f>SUM(G12:G14)</f>
        <v>2795</v>
      </c>
      <c r="H11" s="39">
        <f>SUM(H12:H14)</f>
        <v>1764392</v>
      </c>
      <c r="I11" s="19"/>
      <c r="J11" s="32">
        <f t="shared" ref="J11:K42" si="0">+D11+G11</f>
        <v>6406</v>
      </c>
      <c r="K11" s="32">
        <f>+E11+H11</f>
        <v>5845696</v>
      </c>
      <c r="L11" s="7"/>
      <c r="M11" s="40"/>
      <c r="N11" s="8"/>
    </row>
    <row r="12" spans="1:15" x14ac:dyDescent="0.2">
      <c r="A12" s="19"/>
      <c r="B12" s="28"/>
      <c r="C12" s="29" t="s">
        <v>13</v>
      </c>
      <c r="D12" s="35">
        <v>361</v>
      </c>
      <c r="E12" s="35">
        <v>359066</v>
      </c>
      <c r="F12" s="35"/>
      <c r="G12" s="35">
        <v>334</v>
      </c>
      <c r="H12" s="36">
        <v>179709</v>
      </c>
      <c r="I12" s="19"/>
      <c r="J12" s="32">
        <f t="shared" si="0"/>
        <v>695</v>
      </c>
      <c r="K12" s="32">
        <f>+E12+H12</f>
        <v>538775</v>
      </c>
      <c r="L12" s="7"/>
      <c r="M12" s="8"/>
      <c r="N12" s="8"/>
    </row>
    <row r="13" spans="1:15" x14ac:dyDescent="0.2">
      <c r="A13" s="19"/>
      <c r="B13" s="33"/>
      <c r="C13" s="29" t="s">
        <v>14</v>
      </c>
      <c r="D13" s="30">
        <v>3113</v>
      </c>
      <c r="E13" s="30">
        <v>3613221</v>
      </c>
      <c r="F13" s="30"/>
      <c r="G13" s="30">
        <v>2353</v>
      </c>
      <c r="H13" s="31">
        <v>1532222</v>
      </c>
      <c r="I13" s="19"/>
      <c r="J13" s="32">
        <f t="shared" si="0"/>
        <v>5466</v>
      </c>
      <c r="K13" s="32">
        <f>+E13+H13</f>
        <v>5145443</v>
      </c>
      <c r="L13" s="8"/>
      <c r="M13" s="8"/>
      <c r="N13" s="8"/>
    </row>
    <row r="14" spans="1:15" x14ac:dyDescent="0.2">
      <c r="A14" s="19"/>
      <c r="B14" s="33"/>
      <c r="C14" s="29" t="s">
        <v>15</v>
      </c>
      <c r="D14" s="35">
        <v>137</v>
      </c>
      <c r="E14" s="35">
        <v>109017</v>
      </c>
      <c r="F14" s="35"/>
      <c r="G14" s="35">
        <v>108</v>
      </c>
      <c r="H14" s="36">
        <v>52461</v>
      </c>
      <c r="I14" s="19"/>
      <c r="J14" s="32">
        <f>+D14+G14</f>
        <v>245</v>
      </c>
      <c r="K14" s="32">
        <f>+E14+H14</f>
        <v>161478</v>
      </c>
      <c r="M14" s="8"/>
      <c r="N14" s="8"/>
    </row>
    <row r="15" spans="1:15" x14ac:dyDescent="0.2">
      <c r="A15" s="19"/>
      <c r="B15" s="33"/>
      <c r="C15" s="34"/>
      <c r="D15" s="30"/>
      <c r="E15" s="30"/>
      <c r="F15" s="30"/>
      <c r="G15" s="30"/>
      <c r="H15" s="31"/>
      <c r="I15" s="19"/>
      <c r="J15" s="32"/>
      <c r="K15" s="32"/>
      <c r="L15" s="8"/>
      <c r="M15" s="8"/>
      <c r="N15" s="8"/>
    </row>
    <row r="16" spans="1:15" x14ac:dyDescent="0.2">
      <c r="A16" s="19"/>
      <c r="B16" s="28" t="s">
        <v>16</v>
      </c>
      <c r="C16" s="29" t="s">
        <v>17</v>
      </c>
      <c r="D16" s="41">
        <v>632</v>
      </c>
      <c r="E16" s="41">
        <v>779800</v>
      </c>
      <c r="F16" s="41"/>
      <c r="G16" s="41">
        <v>326</v>
      </c>
      <c r="H16" s="42">
        <v>228406</v>
      </c>
      <c r="I16" s="19"/>
      <c r="J16" s="32">
        <f t="shared" si="0"/>
        <v>958</v>
      </c>
      <c r="K16" s="32">
        <f>+E16+H16</f>
        <v>1008206</v>
      </c>
      <c r="L16" s="8"/>
      <c r="M16" s="8"/>
      <c r="N16" s="8"/>
    </row>
    <row r="17" spans="1:14" x14ac:dyDescent="0.2">
      <c r="A17" s="19"/>
      <c r="B17" s="28"/>
      <c r="C17" s="29"/>
      <c r="D17" s="41"/>
      <c r="E17" s="41"/>
      <c r="F17" s="41"/>
      <c r="G17" s="41"/>
      <c r="H17" s="42"/>
      <c r="I17" s="19"/>
      <c r="J17" s="32"/>
      <c r="K17" s="32"/>
      <c r="L17" s="8"/>
      <c r="M17" s="8"/>
      <c r="N17" s="8"/>
    </row>
    <row r="18" spans="1:14" x14ac:dyDescent="0.2">
      <c r="A18" s="19"/>
      <c r="B18" s="43" t="s">
        <v>18</v>
      </c>
      <c r="C18" s="29" t="s">
        <v>19</v>
      </c>
      <c r="D18" s="41">
        <v>545</v>
      </c>
      <c r="E18" s="41">
        <v>876081</v>
      </c>
      <c r="F18" s="41"/>
      <c r="G18" s="41">
        <v>606</v>
      </c>
      <c r="H18" s="42">
        <v>377599</v>
      </c>
      <c r="I18" s="19"/>
      <c r="J18" s="32">
        <f t="shared" si="0"/>
        <v>1151</v>
      </c>
      <c r="K18" s="32">
        <f>+E18+H18</f>
        <v>1253680</v>
      </c>
      <c r="L18" s="8"/>
      <c r="M18" s="8"/>
      <c r="N18" s="8"/>
    </row>
    <row r="19" spans="1:14" x14ac:dyDescent="0.2">
      <c r="A19" s="19"/>
      <c r="B19" s="28"/>
      <c r="C19" s="29"/>
      <c r="D19" s="30"/>
      <c r="E19" s="30"/>
      <c r="F19" s="30"/>
      <c r="G19" s="30"/>
      <c r="H19" s="31"/>
      <c r="I19" s="19"/>
      <c r="J19" s="32"/>
      <c r="K19" s="32"/>
      <c r="L19" s="8"/>
      <c r="M19" s="8"/>
      <c r="N19" s="8"/>
    </row>
    <row r="20" spans="1:14" x14ac:dyDescent="0.2">
      <c r="A20" s="19"/>
      <c r="B20" s="28" t="s">
        <v>20</v>
      </c>
      <c r="C20" s="37" t="s">
        <v>12</v>
      </c>
      <c r="D20" s="38">
        <f>SUM(D21:D26)</f>
        <v>649</v>
      </c>
      <c r="E20" s="38">
        <f>SUM(E21:E26)</f>
        <v>780744</v>
      </c>
      <c r="F20" s="38"/>
      <c r="G20" s="38">
        <f>SUM(G21:G26)</f>
        <v>469</v>
      </c>
      <c r="H20" s="39">
        <f>SUM(H21:H26)</f>
        <v>363309</v>
      </c>
      <c r="I20" s="19"/>
      <c r="J20" s="32">
        <f t="shared" si="0"/>
        <v>1118</v>
      </c>
      <c r="K20" s="32">
        <f t="shared" si="0"/>
        <v>1144053</v>
      </c>
    </row>
    <row r="21" spans="1:14" x14ac:dyDescent="0.2">
      <c r="A21" s="19"/>
      <c r="B21" s="33"/>
      <c r="C21" s="29" t="s">
        <v>21</v>
      </c>
      <c r="D21" s="30">
        <v>69</v>
      </c>
      <c r="E21" s="30">
        <v>45133</v>
      </c>
      <c r="F21" s="30"/>
      <c r="G21" s="30">
        <v>49</v>
      </c>
      <c r="H21" s="31">
        <v>21518</v>
      </c>
      <c r="I21" s="19"/>
      <c r="J21" s="32">
        <f t="shared" si="0"/>
        <v>118</v>
      </c>
      <c r="K21" s="32">
        <f t="shared" si="0"/>
        <v>66651</v>
      </c>
    </row>
    <row r="22" spans="1:14" x14ac:dyDescent="0.2">
      <c r="A22" s="19"/>
      <c r="B22" s="33"/>
      <c r="C22" s="29" t="s">
        <v>22</v>
      </c>
      <c r="D22" s="30">
        <v>114</v>
      </c>
      <c r="E22" s="30">
        <v>263799</v>
      </c>
      <c r="F22" s="30"/>
      <c r="G22" s="30">
        <v>71</v>
      </c>
      <c r="H22" s="31">
        <v>127651</v>
      </c>
      <c r="I22" s="19"/>
      <c r="J22" s="32">
        <f t="shared" si="0"/>
        <v>185</v>
      </c>
      <c r="K22" s="32">
        <f t="shared" si="0"/>
        <v>391450</v>
      </c>
    </row>
    <row r="23" spans="1:14" x14ac:dyDescent="0.2">
      <c r="A23" s="19"/>
      <c r="B23" s="33"/>
      <c r="C23" s="29" t="s">
        <v>23</v>
      </c>
      <c r="D23" s="30">
        <v>219</v>
      </c>
      <c r="E23" s="30">
        <v>183555</v>
      </c>
      <c r="F23" s="30"/>
      <c r="G23" s="30">
        <v>140</v>
      </c>
      <c r="H23" s="31">
        <v>68323</v>
      </c>
      <c r="I23" s="19"/>
      <c r="J23" s="32">
        <f t="shared" si="0"/>
        <v>359</v>
      </c>
      <c r="K23" s="32">
        <f t="shared" si="0"/>
        <v>251878</v>
      </c>
    </row>
    <row r="24" spans="1:14" x14ac:dyDescent="0.2">
      <c r="A24" s="19"/>
      <c r="B24" s="33"/>
      <c r="C24" s="29" t="s">
        <v>24</v>
      </c>
      <c r="D24" s="30">
        <v>16</v>
      </c>
      <c r="E24" s="30">
        <v>20886</v>
      </c>
      <c r="F24" s="30"/>
      <c r="G24" s="30">
        <v>31</v>
      </c>
      <c r="H24" s="31">
        <v>17297</v>
      </c>
      <c r="I24" s="19"/>
      <c r="J24" s="32">
        <f t="shared" si="0"/>
        <v>47</v>
      </c>
      <c r="K24" s="32">
        <f t="shared" si="0"/>
        <v>38183</v>
      </c>
    </row>
    <row r="25" spans="1:14" x14ac:dyDescent="0.2">
      <c r="A25" s="19"/>
      <c r="B25" s="33"/>
      <c r="C25" s="29" t="s">
        <v>25</v>
      </c>
      <c r="D25" s="30">
        <v>179</v>
      </c>
      <c r="E25" s="30">
        <v>181385</v>
      </c>
      <c r="F25" s="30"/>
      <c r="G25" s="30">
        <v>138</v>
      </c>
      <c r="H25" s="31">
        <v>82462</v>
      </c>
      <c r="I25" s="19"/>
      <c r="J25" s="32">
        <f t="shared" si="0"/>
        <v>317</v>
      </c>
      <c r="K25" s="32">
        <f t="shared" si="0"/>
        <v>263847</v>
      </c>
    </row>
    <row r="26" spans="1:14" x14ac:dyDescent="0.2">
      <c r="A26" s="19"/>
      <c r="B26" s="33"/>
      <c r="C26" s="29" t="s">
        <v>26</v>
      </c>
      <c r="D26" s="30">
        <v>52</v>
      </c>
      <c r="E26" s="30">
        <v>85986</v>
      </c>
      <c r="F26" s="30"/>
      <c r="G26" s="30">
        <v>40</v>
      </c>
      <c r="H26" s="31">
        <v>46058</v>
      </c>
      <c r="I26" s="19"/>
      <c r="J26" s="32">
        <f t="shared" si="0"/>
        <v>92</v>
      </c>
      <c r="K26" s="32">
        <f t="shared" si="0"/>
        <v>132044</v>
      </c>
    </row>
    <row r="27" spans="1:14" x14ac:dyDescent="0.2">
      <c r="A27" s="19"/>
      <c r="B27" s="33"/>
      <c r="C27" s="34"/>
      <c r="D27" s="35"/>
      <c r="E27" s="35"/>
      <c r="F27" s="35"/>
      <c r="G27" s="35"/>
      <c r="H27" s="36"/>
      <c r="I27" s="19"/>
      <c r="J27" s="32"/>
      <c r="K27" s="32"/>
    </row>
    <row r="28" spans="1:14" x14ac:dyDescent="0.2">
      <c r="A28" s="19"/>
      <c r="B28" s="43" t="s">
        <v>27</v>
      </c>
      <c r="C28" s="37" t="s">
        <v>12</v>
      </c>
      <c r="D28" s="44">
        <f>SUM(D29:D30)</f>
        <v>2752</v>
      </c>
      <c r="E28" s="38">
        <f>SUM(E29:E30)</f>
        <v>3258276</v>
      </c>
      <c r="F28" s="38"/>
      <c r="G28" s="38">
        <f>SUM(G29:G30)</f>
        <v>1895</v>
      </c>
      <c r="H28" s="39">
        <f>SUM(H29:H30)</f>
        <v>1195693</v>
      </c>
      <c r="I28" s="19"/>
      <c r="J28" s="32">
        <f t="shared" si="0"/>
        <v>4647</v>
      </c>
      <c r="K28" s="32">
        <f>+E28+H28</f>
        <v>4453969</v>
      </c>
    </row>
    <row r="29" spans="1:14" x14ac:dyDescent="0.2">
      <c r="A29" s="19"/>
      <c r="B29" s="33"/>
      <c r="C29" s="29" t="s">
        <v>28</v>
      </c>
      <c r="D29" s="30">
        <v>2099</v>
      </c>
      <c r="E29" s="30">
        <v>2601709</v>
      </c>
      <c r="F29" s="30"/>
      <c r="G29" s="45">
        <v>1516</v>
      </c>
      <c r="H29" s="31">
        <v>1039016</v>
      </c>
      <c r="I29" s="19"/>
      <c r="J29" s="32">
        <f t="shared" si="0"/>
        <v>3615</v>
      </c>
      <c r="K29" s="32">
        <f>+E29+H29</f>
        <v>3640725</v>
      </c>
    </row>
    <row r="30" spans="1:14" x14ac:dyDescent="0.2">
      <c r="A30" s="19"/>
      <c r="B30" s="33"/>
      <c r="C30" s="29" t="s">
        <v>15</v>
      </c>
      <c r="D30" s="30">
        <v>653</v>
      </c>
      <c r="E30" s="30">
        <v>656567</v>
      </c>
      <c r="F30" s="30"/>
      <c r="G30" s="45">
        <v>379</v>
      </c>
      <c r="H30" s="31">
        <v>156677</v>
      </c>
      <c r="I30" s="19"/>
      <c r="J30" s="32">
        <f t="shared" si="0"/>
        <v>1032</v>
      </c>
      <c r="K30" s="32">
        <f>+E30+H30</f>
        <v>813244</v>
      </c>
    </row>
    <row r="31" spans="1:14" x14ac:dyDescent="0.2">
      <c r="A31" s="19"/>
      <c r="B31" s="33"/>
      <c r="C31" s="34"/>
      <c r="D31" s="30"/>
      <c r="E31" s="30"/>
      <c r="F31" s="30"/>
      <c r="G31" s="30"/>
      <c r="H31" s="31"/>
      <c r="I31" s="19"/>
      <c r="J31" s="32"/>
      <c r="K31" s="32"/>
    </row>
    <row r="32" spans="1:14" x14ac:dyDescent="0.2">
      <c r="A32" s="19"/>
      <c r="B32" s="28" t="s">
        <v>29</v>
      </c>
      <c r="C32" s="37" t="s">
        <v>12</v>
      </c>
      <c r="D32" s="38">
        <f>SUM(D33:D34)</f>
        <v>450</v>
      </c>
      <c r="E32" s="38">
        <f>SUM(E33:E34)</f>
        <v>564490</v>
      </c>
      <c r="F32" s="38"/>
      <c r="G32" s="38">
        <f>SUM(G33:G34)</f>
        <v>320</v>
      </c>
      <c r="H32" s="39">
        <f>SUM(H33:H34)</f>
        <v>239398</v>
      </c>
      <c r="I32" s="19"/>
      <c r="J32" s="32">
        <f t="shared" si="0"/>
        <v>770</v>
      </c>
      <c r="K32" s="32">
        <f>+E32+H32</f>
        <v>803888</v>
      </c>
    </row>
    <row r="33" spans="1:11" x14ac:dyDescent="0.2">
      <c r="A33" s="19"/>
      <c r="B33" s="33"/>
      <c r="C33" s="46" t="s">
        <v>17</v>
      </c>
      <c r="D33" s="30">
        <v>355</v>
      </c>
      <c r="E33" s="30">
        <v>467709</v>
      </c>
      <c r="F33" s="30"/>
      <c r="G33" s="30">
        <v>284</v>
      </c>
      <c r="H33" s="31">
        <v>222244</v>
      </c>
      <c r="I33" s="19"/>
      <c r="J33" s="32">
        <f t="shared" si="0"/>
        <v>639</v>
      </c>
      <c r="K33" s="32">
        <f>+E33+H33</f>
        <v>689953</v>
      </c>
    </row>
    <row r="34" spans="1:11" x14ac:dyDescent="0.2">
      <c r="A34" s="19"/>
      <c r="B34" s="33"/>
      <c r="C34" s="29" t="s">
        <v>30</v>
      </c>
      <c r="D34" s="30">
        <v>95</v>
      </c>
      <c r="E34" s="30">
        <v>96781</v>
      </c>
      <c r="F34" s="30"/>
      <c r="G34" s="30">
        <v>36</v>
      </c>
      <c r="H34" s="31">
        <v>17154</v>
      </c>
      <c r="I34" s="19"/>
      <c r="J34" s="32">
        <f t="shared" si="0"/>
        <v>131</v>
      </c>
      <c r="K34" s="32">
        <f>+E34+H34</f>
        <v>113935</v>
      </c>
    </row>
    <row r="35" spans="1:11" x14ac:dyDescent="0.2">
      <c r="A35" s="19"/>
      <c r="B35" s="33"/>
      <c r="C35" s="34"/>
      <c r="D35" s="35"/>
      <c r="E35" s="35"/>
      <c r="F35" s="35"/>
      <c r="G35" s="35"/>
      <c r="H35" s="36"/>
      <c r="I35" s="19"/>
      <c r="J35" s="32"/>
      <c r="K35" s="32"/>
    </row>
    <row r="36" spans="1:11" x14ac:dyDescent="0.2">
      <c r="A36" s="19"/>
      <c r="B36" s="28" t="s">
        <v>31</v>
      </c>
      <c r="C36" s="37" t="s">
        <v>12</v>
      </c>
      <c r="D36" s="38">
        <f>SUM(D37:D38)</f>
        <v>286</v>
      </c>
      <c r="E36" s="38">
        <f>SUM(E37:E38)</f>
        <v>412538</v>
      </c>
      <c r="F36" s="38"/>
      <c r="G36" s="38">
        <f>SUM(G37:G38)</f>
        <v>228</v>
      </c>
      <c r="H36" s="39">
        <f>SUM(H37:H38)</f>
        <v>204996</v>
      </c>
      <c r="I36" s="19"/>
      <c r="J36" s="32">
        <f t="shared" si="0"/>
        <v>514</v>
      </c>
      <c r="K36" s="32">
        <f>+E36+H36</f>
        <v>617534</v>
      </c>
    </row>
    <row r="37" spans="1:11" x14ac:dyDescent="0.2">
      <c r="A37" s="19"/>
      <c r="B37" s="33"/>
      <c r="C37" s="29" t="s">
        <v>17</v>
      </c>
      <c r="D37" s="30">
        <v>150</v>
      </c>
      <c r="E37" s="30">
        <v>274528</v>
      </c>
      <c r="F37" s="30"/>
      <c r="G37" s="30">
        <v>120</v>
      </c>
      <c r="H37" s="31">
        <v>127903</v>
      </c>
      <c r="I37" s="19"/>
      <c r="J37" s="32">
        <f t="shared" si="0"/>
        <v>270</v>
      </c>
      <c r="K37" s="32">
        <f>+E37+H37</f>
        <v>402431</v>
      </c>
    </row>
    <row r="38" spans="1:11" x14ac:dyDescent="0.2">
      <c r="A38" s="19"/>
      <c r="B38" s="33"/>
      <c r="C38" s="29" t="s">
        <v>25</v>
      </c>
      <c r="D38" s="30">
        <v>136</v>
      </c>
      <c r="E38" s="30">
        <v>138010</v>
      </c>
      <c r="F38" s="30"/>
      <c r="G38" s="30">
        <v>108</v>
      </c>
      <c r="H38" s="31">
        <v>77093</v>
      </c>
      <c r="I38" s="19"/>
      <c r="J38" s="32">
        <f t="shared" si="0"/>
        <v>244</v>
      </c>
      <c r="K38" s="32">
        <f>+E38+H38</f>
        <v>215103</v>
      </c>
    </row>
    <row r="39" spans="1:11" x14ac:dyDescent="0.2">
      <c r="A39" s="19"/>
      <c r="B39" s="33"/>
      <c r="C39" s="34"/>
      <c r="D39" s="30"/>
      <c r="E39" s="30"/>
      <c r="F39" s="30"/>
      <c r="G39" s="30"/>
      <c r="H39" s="31"/>
      <c r="I39" s="19"/>
      <c r="J39" s="32"/>
      <c r="K39" s="32"/>
    </row>
    <row r="40" spans="1:11" x14ac:dyDescent="0.2">
      <c r="A40" s="19"/>
      <c r="B40" s="28" t="s">
        <v>32</v>
      </c>
      <c r="C40" s="37" t="s">
        <v>12</v>
      </c>
      <c r="D40" s="38">
        <f>SUM(D41:D42)</f>
        <v>680</v>
      </c>
      <c r="E40" s="38">
        <f>SUM(E41:E42)</f>
        <v>525936</v>
      </c>
      <c r="G40" s="38">
        <f>SUM(G41:G42)</f>
        <v>602</v>
      </c>
      <c r="H40" s="39">
        <f>SUM(H41:H42)</f>
        <v>281707</v>
      </c>
      <c r="I40" s="19"/>
      <c r="J40" s="32">
        <f t="shared" si="0"/>
        <v>1282</v>
      </c>
      <c r="K40" s="32">
        <f>+E40+H40</f>
        <v>807643</v>
      </c>
    </row>
    <row r="41" spans="1:11" x14ac:dyDescent="0.2">
      <c r="A41" s="19"/>
      <c r="B41" s="33"/>
      <c r="C41" s="29" t="s">
        <v>23</v>
      </c>
      <c r="D41" s="30">
        <v>422</v>
      </c>
      <c r="E41" s="30">
        <v>326503</v>
      </c>
      <c r="F41" s="30"/>
      <c r="G41" s="30">
        <v>389</v>
      </c>
      <c r="H41" s="31">
        <v>177896</v>
      </c>
      <c r="I41" s="19"/>
      <c r="J41" s="32">
        <f t="shared" si="0"/>
        <v>811</v>
      </c>
      <c r="K41" s="32">
        <f>+E41+H41</f>
        <v>504399</v>
      </c>
    </row>
    <row r="42" spans="1:11" x14ac:dyDescent="0.2">
      <c r="A42" s="19"/>
      <c r="B42" s="33"/>
      <c r="C42" s="29" t="s">
        <v>24</v>
      </c>
      <c r="D42" s="30">
        <v>258</v>
      </c>
      <c r="E42" s="30">
        <v>199433</v>
      </c>
      <c r="F42" s="30"/>
      <c r="G42" s="30">
        <v>213</v>
      </c>
      <c r="H42" s="31">
        <v>103811</v>
      </c>
      <c r="I42" s="19"/>
      <c r="J42" s="32">
        <f t="shared" si="0"/>
        <v>471</v>
      </c>
      <c r="K42" s="32">
        <f>+E42+H42</f>
        <v>303244</v>
      </c>
    </row>
    <row r="43" spans="1:11" x14ac:dyDescent="0.2">
      <c r="A43" s="19"/>
      <c r="B43" s="33"/>
      <c r="C43" s="29"/>
      <c r="D43" s="30"/>
      <c r="E43" s="30"/>
      <c r="F43" s="30"/>
      <c r="G43" s="30"/>
      <c r="H43" s="31"/>
      <c r="I43" s="19"/>
      <c r="J43" s="32"/>
      <c r="K43" s="32"/>
    </row>
    <row r="44" spans="1:11" x14ac:dyDescent="0.2">
      <c r="A44" s="19"/>
      <c r="B44" s="28" t="s">
        <v>33</v>
      </c>
      <c r="C44" s="29" t="s">
        <v>34</v>
      </c>
      <c r="D44" s="41">
        <v>12</v>
      </c>
      <c r="E44" s="41">
        <v>27917</v>
      </c>
      <c r="F44" s="41"/>
      <c r="G44" s="41">
        <v>12</v>
      </c>
      <c r="H44" s="42">
        <v>21170</v>
      </c>
      <c r="I44" s="19"/>
      <c r="J44" s="32">
        <f>+D44+G44</f>
        <v>24</v>
      </c>
      <c r="K44" s="32">
        <f>+E44+H44</f>
        <v>49087</v>
      </c>
    </row>
    <row r="45" spans="1:11" x14ac:dyDescent="0.2">
      <c r="A45" s="19"/>
      <c r="B45" s="9"/>
      <c r="C45" s="10"/>
      <c r="D45" s="47"/>
      <c r="E45" s="47"/>
      <c r="F45" s="47"/>
      <c r="G45" s="47"/>
      <c r="H45" s="48"/>
      <c r="I45" s="27"/>
      <c r="K45" s="49"/>
    </row>
    <row r="46" spans="1:11" x14ac:dyDescent="0.2">
      <c r="A46" s="19"/>
      <c r="B46" s="28" t="s">
        <v>35</v>
      </c>
      <c r="D46" s="38">
        <f>D40+D44+D36+D32+D20+D18+D16+D11+D9+D28</f>
        <v>9776</v>
      </c>
      <c r="E46" s="38">
        <f>E40+E44+E36+E32+E20+E18+E16+E11+E9+E28</f>
        <v>11450117</v>
      </c>
      <c r="F46" s="38"/>
      <c r="G46" s="38">
        <f>G40+G44+G36+G32+G20+G18+G16+G11+G9+G28</f>
        <v>7386</v>
      </c>
      <c r="H46" s="39">
        <f>H40+H44+H36+H32+H20+H18+H16+H11+H9+H28</f>
        <v>4743243</v>
      </c>
      <c r="I46" s="19"/>
    </row>
    <row r="47" spans="1:11" x14ac:dyDescent="0.2">
      <c r="A47" s="19"/>
      <c r="B47" s="50" t="s">
        <v>36</v>
      </c>
      <c r="D47" s="38"/>
      <c r="E47" s="38">
        <f>E46*K47</f>
        <v>196928043.25725999</v>
      </c>
      <c r="F47" s="38"/>
      <c r="G47" s="38"/>
      <c r="H47" s="39">
        <f>H46*K47</f>
        <v>81577992.843539998</v>
      </c>
      <c r="I47" s="19"/>
      <c r="J47" s="51" t="s">
        <v>37</v>
      </c>
      <c r="K47" s="52">
        <v>17.198779999999999</v>
      </c>
    </row>
    <row r="48" spans="1:11" x14ac:dyDescent="0.2">
      <c r="B48" s="24"/>
      <c r="C48" s="25"/>
      <c r="D48" s="53"/>
      <c r="E48" s="53"/>
      <c r="F48" s="53"/>
      <c r="G48" s="53"/>
      <c r="H48" s="54"/>
      <c r="I48" s="19"/>
    </row>
    <row r="51" spans="1:6" x14ac:dyDescent="0.2">
      <c r="B51" s="2"/>
    </row>
    <row r="52" spans="1:6" x14ac:dyDescent="0.2">
      <c r="B52" s="3"/>
    </row>
    <row r="53" spans="1:6" x14ac:dyDescent="0.2">
      <c r="B53" s="4" t="s">
        <v>38</v>
      </c>
    </row>
    <row r="54" spans="1:6" x14ac:dyDescent="0.2">
      <c r="B54" s="6" t="str">
        <f>'[1]A RESERVAS 528'!$B$4</f>
        <v xml:space="preserve">     (al 31 de marzo de 2005, montos expresados en U.F.)</v>
      </c>
    </row>
    <row r="55" spans="1:6" x14ac:dyDescent="0.2">
      <c r="A55" s="19"/>
      <c r="B55" s="9"/>
      <c r="C55" s="10"/>
      <c r="D55" s="10"/>
      <c r="E55" s="11"/>
      <c r="F55" s="27"/>
    </row>
    <row r="56" spans="1:6" x14ac:dyDescent="0.2">
      <c r="A56" s="27"/>
      <c r="B56" s="20"/>
      <c r="D56" s="17" t="s">
        <v>39</v>
      </c>
      <c r="E56" s="55"/>
      <c r="F56" s="19"/>
    </row>
    <row r="57" spans="1:6" x14ac:dyDescent="0.2">
      <c r="A57" s="19"/>
      <c r="B57" s="12" t="s">
        <v>3</v>
      </c>
      <c r="C57" s="13" t="s">
        <v>4</v>
      </c>
      <c r="D57" s="139" t="s">
        <v>40</v>
      </c>
      <c r="E57" s="140"/>
      <c r="F57" s="19"/>
    </row>
    <row r="58" spans="1:6" x14ac:dyDescent="0.2">
      <c r="A58" s="19"/>
      <c r="B58" s="56"/>
      <c r="C58" s="57"/>
      <c r="D58" s="21" t="s">
        <v>41</v>
      </c>
      <c r="E58" s="23" t="s">
        <v>42</v>
      </c>
      <c r="F58" s="19"/>
    </row>
    <row r="59" spans="1:6" x14ac:dyDescent="0.2">
      <c r="A59" s="19"/>
      <c r="B59" s="24"/>
      <c r="C59" s="25"/>
      <c r="D59" s="25"/>
      <c r="E59" s="26"/>
      <c r="F59" s="27"/>
    </row>
    <row r="60" spans="1:6" x14ac:dyDescent="0.2">
      <c r="A60" s="19"/>
      <c r="B60" s="28" t="s">
        <v>9</v>
      </c>
      <c r="C60" s="29" t="s">
        <v>10</v>
      </c>
      <c r="D60" s="35">
        <v>1</v>
      </c>
      <c r="E60" s="36">
        <v>386</v>
      </c>
      <c r="F60" s="19"/>
    </row>
    <row r="61" spans="1:6" x14ac:dyDescent="0.2">
      <c r="A61" s="19"/>
      <c r="B61" s="33"/>
      <c r="D61" s="30"/>
      <c r="E61" s="31"/>
      <c r="F61" s="19"/>
    </row>
    <row r="62" spans="1:6" x14ac:dyDescent="0.2">
      <c r="A62" s="19"/>
      <c r="B62" s="43" t="s">
        <v>27</v>
      </c>
      <c r="C62" s="29" t="s">
        <v>28</v>
      </c>
      <c r="D62" s="30">
        <v>17</v>
      </c>
      <c r="E62" s="31">
        <v>1844</v>
      </c>
      <c r="F62" s="19"/>
    </row>
    <row r="63" spans="1:6" x14ac:dyDescent="0.2">
      <c r="A63" s="19"/>
      <c r="B63" s="28"/>
      <c r="C63" s="29"/>
      <c r="D63" s="58"/>
      <c r="E63" s="59"/>
      <c r="F63" s="19"/>
    </row>
    <row r="64" spans="1:6" x14ac:dyDescent="0.2">
      <c r="A64" s="19"/>
      <c r="B64" s="60" t="s">
        <v>33</v>
      </c>
      <c r="C64" s="61" t="s">
        <v>21</v>
      </c>
      <c r="D64" s="62">
        <v>3</v>
      </c>
      <c r="E64" s="63">
        <v>803</v>
      </c>
      <c r="F64" s="19"/>
    </row>
    <row r="65" spans="1:15" x14ac:dyDescent="0.2">
      <c r="A65" s="19"/>
      <c r="B65" s="64"/>
      <c r="C65" s="65"/>
      <c r="D65" s="66"/>
      <c r="E65" s="67"/>
      <c r="F65" s="27"/>
    </row>
    <row r="66" spans="1:15" x14ac:dyDescent="0.2">
      <c r="A66" s="19"/>
      <c r="B66" s="28" t="s">
        <v>35</v>
      </c>
      <c r="D66" s="38">
        <f>SUM(D60:D64)</f>
        <v>21</v>
      </c>
      <c r="E66" s="39">
        <f>SUM(E60:E64)</f>
        <v>3033</v>
      </c>
      <c r="F66" s="19"/>
    </row>
    <row r="67" spans="1:15" x14ac:dyDescent="0.2">
      <c r="A67" s="19"/>
      <c r="B67" s="50" t="s">
        <v>36</v>
      </c>
      <c r="D67" s="38"/>
      <c r="E67" s="39">
        <f>E66*H67</f>
        <v>52163.899740000001</v>
      </c>
      <c r="F67" s="19"/>
      <c r="G67" s="51" t="s">
        <v>37</v>
      </c>
      <c r="H67" s="68">
        <v>17.198779999999999</v>
      </c>
    </row>
    <row r="68" spans="1:15" x14ac:dyDescent="0.2">
      <c r="A68" s="19"/>
      <c r="B68" s="24"/>
      <c r="C68" s="25"/>
      <c r="D68" s="69"/>
      <c r="E68" s="70"/>
      <c r="F68" s="27"/>
    </row>
    <row r="73" spans="1:15" x14ac:dyDescent="0.2">
      <c r="A73" s="71" t="s">
        <v>43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</row>
    <row r="74" spans="1:15" x14ac:dyDescent="0.2">
      <c r="A74" s="73" t="str">
        <f>'[1]A RESERVAS 528'!$B$4</f>
        <v xml:space="preserve">     (al 31 de marzo de 2005, montos expresados en U.F.)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</row>
    <row r="75" spans="1:15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6"/>
      <c r="M75" s="77"/>
      <c r="N75" s="72"/>
      <c r="O75" s="72"/>
    </row>
    <row r="76" spans="1:15" x14ac:dyDescent="0.2">
      <c r="A76" s="78"/>
      <c r="B76" s="72"/>
      <c r="C76" s="79"/>
      <c r="D76" s="80"/>
      <c r="E76" s="80" t="s">
        <v>44</v>
      </c>
      <c r="F76" s="80"/>
      <c r="G76" s="79"/>
      <c r="H76" s="79"/>
      <c r="I76" s="72"/>
      <c r="J76" s="81" t="s">
        <v>45</v>
      </c>
      <c r="K76" s="81"/>
      <c r="L76" s="82"/>
      <c r="M76" s="83"/>
      <c r="N76" s="72"/>
      <c r="O76" s="72"/>
    </row>
    <row r="77" spans="1:15" x14ac:dyDescent="0.2">
      <c r="A77" s="84" t="s">
        <v>3</v>
      </c>
      <c r="B77" s="85" t="s">
        <v>4</v>
      </c>
      <c r="C77" s="86"/>
      <c r="D77" s="87" t="s">
        <v>46</v>
      </c>
      <c r="E77" s="86"/>
      <c r="F77" s="88"/>
      <c r="G77" s="89" t="s">
        <v>47</v>
      </c>
      <c r="H77" s="86"/>
      <c r="I77" s="72"/>
      <c r="J77" s="72"/>
      <c r="K77" s="72"/>
      <c r="L77" s="90"/>
      <c r="M77" s="83"/>
      <c r="N77" s="72"/>
      <c r="O77" s="72"/>
    </row>
    <row r="78" spans="1:15" x14ac:dyDescent="0.2">
      <c r="A78" s="78"/>
      <c r="B78" s="72"/>
      <c r="C78" s="71" t="s">
        <v>48</v>
      </c>
      <c r="D78" s="91"/>
      <c r="E78" s="92" t="s">
        <v>49</v>
      </c>
      <c r="F78" s="93"/>
      <c r="G78" s="71" t="s">
        <v>50</v>
      </c>
      <c r="H78" s="94"/>
      <c r="I78" s="94"/>
      <c r="J78" s="71" t="s">
        <v>48</v>
      </c>
      <c r="K78" s="91"/>
      <c r="L78" s="95" t="s">
        <v>49</v>
      </c>
      <c r="M78" s="83"/>
      <c r="N78" s="72"/>
      <c r="O78" s="72"/>
    </row>
    <row r="79" spans="1:15" x14ac:dyDescent="0.2">
      <c r="A79" s="78"/>
      <c r="B79" s="72"/>
      <c r="C79" s="96" t="s">
        <v>7</v>
      </c>
      <c r="D79" s="92" t="s">
        <v>8</v>
      </c>
      <c r="E79" s="96" t="s">
        <v>8</v>
      </c>
      <c r="F79" s="96"/>
      <c r="G79" s="92" t="s">
        <v>7</v>
      </c>
      <c r="H79" s="92" t="s">
        <v>51</v>
      </c>
      <c r="I79" s="92"/>
      <c r="J79" s="96" t="s">
        <v>7</v>
      </c>
      <c r="K79" s="96" t="s">
        <v>52</v>
      </c>
      <c r="L79" s="97" t="s">
        <v>8</v>
      </c>
      <c r="M79" s="83"/>
      <c r="N79" s="72"/>
      <c r="O79" s="72"/>
    </row>
    <row r="80" spans="1:15" x14ac:dyDescent="0.2">
      <c r="A80" s="98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100"/>
      <c r="M80" s="77"/>
      <c r="N80" s="72"/>
      <c r="O80" s="72"/>
    </row>
    <row r="81" spans="1:15" x14ac:dyDescent="0.2">
      <c r="A81" s="101" t="s">
        <v>53</v>
      </c>
      <c r="B81" s="102" t="s">
        <v>14</v>
      </c>
      <c r="C81" s="103">
        <v>3787</v>
      </c>
      <c r="D81" s="103">
        <v>2657179</v>
      </c>
      <c r="E81" s="103">
        <v>152925</v>
      </c>
      <c r="F81" s="103"/>
      <c r="G81" s="103">
        <v>0</v>
      </c>
      <c r="H81" s="103">
        <v>0</v>
      </c>
      <c r="I81" s="103"/>
      <c r="J81" s="103">
        <v>1716</v>
      </c>
      <c r="K81" s="103">
        <v>239593</v>
      </c>
      <c r="L81" s="104">
        <v>57942</v>
      </c>
      <c r="M81" s="72">
        <f>J81+G81+C81</f>
        <v>5503</v>
      </c>
      <c r="N81" s="72">
        <f>L81+K81+H81+E81+D81</f>
        <v>3107639</v>
      </c>
      <c r="O81" s="72"/>
    </row>
    <row r="82" spans="1:15" x14ac:dyDescent="0.2">
      <c r="A82" s="105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7"/>
      <c r="M82" s="77"/>
      <c r="N82" s="72"/>
      <c r="O82" s="72"/>
    </row>
    <row r="83" spans="1:15" x14ac:dyDescent="0.2">
      <c r="A83" s="101" t="s">
        <v>54</v>
      </c>
      <c r="B83" s="108" t="s">
        <v>34</v>
      </c>
      <c r="C83" s="103">
        <v>0</v>
      </c>
      <c r="D83" s="103">
        <v>0</v>
      </c>
      <c r="E83" s="103">
        <v>0</v>
      </c>
      <c r="F83" s="109"/>
      <c r="G83" s="109">
        <v>1</v>
      </c>
      <c r="H83" s="109">
        <v>25</v>
      </c>
      <c r="I83" s="109"/>
      <c r="J83" s="109">
        <v>9</v>
      </c>
      <c r="K83" s="109">
        <v>479</v>
      </c>
      <c r="L83" s="110">
        <v>0</v>
      </c>
      <c r="M83" s="72">
        <f>J83+G83+C83</f>
        <v>10</v>
      </c>
      <c r="N83" s="72">
        <f>L83+K83+H83+E83+D83</f>
        <v>504</v>
      </c>
      <c r="O83" s="72"/>
    </row>
    <row r="84" spans="1:15" x14ac:dyDescent="0.2">
      <c r="A84" s="111"/>
      <c r="B84" s="108"/>
      <c r="C84" s="112"/>
      <c r="D84" s="112"/>
      <c r="E84" s="112"/>
      <c r="F84" s="112"/>
      <c r="G84" s="112"/>
      <c r="H84" s="112"/>
      <c r="I84" s="112"/>
      <c r="J84" s="112"/>
      <c r="K84" s="112"/>
      <c r="L84" s="113"/>
      <c r="M84" s="72"/>
      <c r="N84" s="72"/>
      <c r="O84" s="72"/>
    </row>
    <row r="85" spans="1:15" x14ac:dyDescent="0.2">
      <c r="A85" s="101" t="s">
        <v>11</v>
      </c>
      <c r="B85" s="114" t="s">
        <v>55</v>
      </c>
      <c r="C85" s="109">
        <f>SUM(C86:C88)</f>
        <v>126</v>
      </c>
      <c r="D85" s="109">
        <f>SUM(D86:D88)</f>
        <v>14031</v>
      </c>
      <c r="E85" s="109">
        <f>SUM(E86:E88)</f>
        <v>0</v>
      </c>
      <c r="F85" s="109"/>
      <c r="G85" s="109">
        <f>SUM(G86:G88)</f>
        <v>3</v>
      </c>
      <c r="H85" s="109">
        <f>SUM(H86:H88)</f>
        <v>113</v>
      </c>
      <c r="I85" s="109"/>
      <c r="J85" s="109">
        <f>SUM(J86:J88)</f>
        <v>9</v>
      </c>
      <c r="K85" s="109">
        <f>SUM(K86:K88)</f>
        <v>3736</v>
      </c>
      <c r="L85" s="110">
        <f>SUM(L86:L88)</f>
        <v>0</v>
      </c>
      <c r="M85" s="72">
        <f t="shared" ref="M85:M114" si="1">J85+G85+C85</f>
        <v>138</v>
      </c>
      <c r="N85" s="72">
        <f t="shared" ref="N85:N114" si="2">L85+K85+H85+E85+D85</f>
        <v>17880</v>
      </c>
      <c r="O85" s="72"/>
    </row>
    <row r="86" spans="1:15" x14ac:dyDescent="0.2">
      <c r="A86" s="111"/>
      <c r="B86" s="102" t="s">
        <v>56</v>
      </c>
      <c r="C86" s="112">
        <v>4</v>
      </c>
      <c r="D86" s="112">
        <v>0</v>
      </c>
      <c r="E86" s="112">
        <v>0</v>
      </c>
      <c r="F86" s="112"/>
      <c r="G86" s="112">
        <v>0</v>
      </c>
      <c r="H86" s="112">
        <v>0</v>
      </c>
      <c r="I86" s="112"/>
      <c r="J86" s="112">
        <v>1</v>
      </c>
      <c r="K86" s="112">
        <v>712</v>
      </c>
      <c r="L86" s="113">
        <v>0</v>
      </c>
      <c r="M86" s="72">
        <f t="shared" si="1"/>
        <v>5</v>
      </c>
      <c r="N86" s="72">
        <f t="shared" si="2"/>
        <v>712</v>
      </c>
      <c r="O86" s="72"/>
    </row>
    <row r="87" spans="1:15" x14ac:dyDescent="0.2">
      <c r="A87" s="111"/>
      <c r="B87" s="102" t="s">
        <v>22</v>
      </c>
      <c r="C87" s="112">
        <v>46</v>
      </c>
      <c r="D87" s="112">
        <v>1850</v>
      </c>
      <c r="E87" s="112">
        <v>0</v>
      </c>
      <c r="F87" s="112"/>
      <c r="G87" s="112">
        <v>0</v>
      </c>
      <c r="H87" s="112">
        <v>0</v>
      </c>
      <c r="I87" s="112"/>
      <c r="J87" s="112">
        <v>3</v>
      </c>
      <c r="K87" s="112">
        <v>2039</v>
      </c>
      <c r="L87" s="113">
        <v>0</v>
      </c>
      <c r="M87" s="72">
        <f t="shared" si="1"/>
        <v>49</v>
      </c>
      <c r="N87" s="72">
        <f t="shared" si="2"/>
        <v>3889</v>
      </c>
      <c r="O87" s="72"/>
    </row>
    <row r="88" spans="1:15" x14ac:dyDescent="0.2">
      <c r="A88" s="111"/>
      <c r="B88" s="102" t="s">
        <v>28</v>
      </c>
      <c r="C88" s="112">
        <v>76</v>
      </c>
      <c r="D88" s="112">
        <v>12181</v>
      </c>
      <c r="E88" s="112">
        <v>0</v>
      </c>
      <c r="F88" s="112"/>
      <c r="G88" s="112">
        <v>3</v>
      </c>
      <c r="H88" s="112">
        <v>113</v>
      </c>
      <c r="I88" s="112"/>
      <c r="J88" s="112">
        <v>5</v>
      </c>
      <c r="K88" s="112">
        <v>985</v>
      </c>
      <c r="L88" s="113">
        <v>0</v>
      </c>
      <c r="M88" s="72">
        <f t="shared" si="1"/>
        <v>84</v>
      </c>
      <c r="N88" s="72">
        <f t="shared" si="2"/>
        <v>13279</v>
      </c>
      <c r="O88" s="72"/>
    </row>
    <row r="89" spans="1:15" x14ac:dyDescent="0.2">
      <c r="A89" s="111"/>
      <c r="B89" s="102"/>
      <c r="C89" s="112"/>
      <c r="D89" s="112"/>
      <c r="E89" s="112"/>
      <c r="F89" s="112"/>
      <c r="G89" s="112"/>
      <c r="H89" s="112"/>
      <c r="I89" s="112"/>
      <c r="J89" s="112"/>
      <c r="K89" s="112"/>
      <c r="L89" s="113"/>
      <c r="M89" s="72"/>
      <c r="N89" s="72"/>
      <c r="O89" s="72"/>
    </row>
    <row r="90" spans="1:15" x14ac:dyDescent="0.2">
      <c r="A90" s="101" t="s">
        <v>16</v>
      </c>
      <c r="B90" s="114" t="s">
        <v>12</v>
      </c>
      <c r="C90" s="109">
        <f>SUM(C91:C92)</f>
        <v>3772</v>
      </c>
      <c r="D90" s="109">
        <f>SUM(D91:D92)</f>
        <v>3217243</v>
      </c>
      <c r="E90" s="109">
        <f>SUM(E91:E92)</f>
        <v>108847</v>
      </c>
      <c r="F90" s="109"/>
      <c r="G90" s="109">
        <f>SUM(G91:G92)</f>
        <v>66</v>
      </c>
      <c r="H90" s="109">
        <f>SUM(H91:H92)</f>
        <v>21891</v>
      </c>
      <c r="I90" s="109"/>
      <c r="J90" s="109">
        <f>SUM(J91:J92)</f>
        <v>99</v>
      </c>
      <c r="K90" s="109">
        <f>SUM(K91:K92)</f>
        <v>35940</v>
      </c>
      <c r="L90" s="110">
        <f>SUM(L91:L92)</f>
        <v>60235</v>
      </c>
      <c r="M90" s="72">
        <f t="shared" si="1"/>
        <v>3937</v>
      </c>
      <c r="N90" s="72">
        <f t="shared" si="2"/>
        <v>3444156</v>
      </c>
      <c r="O90" s="72"/>
    </row>
    <row r="91" spans="1:15" x14ac:dyDescent="0.2">
      <c r="A91" s="111"/>
      <c r="B91" s="102" t="s">
        <v>17</v>
      </c>
      <c r="C91" s="112">
        <v>3690</v>
      </c>
      <c r="D91" s="112">
        <v>3156391</v>
      </c>
      <c r="E91" s="112">
        <v>108847</v>
      </c>
      <c r="F91" s="112"/>
      <c r="G91" s="112">
        <v>64</v>
      </c>
      <c r="H91" s="112">
        <v>20386</v>
      </c>
      <c r="I91" s="112"/>
      <c r="J91" s="112">
        <v>99</v>
      </c>
      <c r="K91" s="112">
        <v>35940</v>
      </c>
      <c r="L91" s="113">
        <v>60235</v>
      </c>
      <c r="M91" s="72">
        <f t="shared" si="1"/>
        <v>3853</v>
      </c>
      <c r="N91" s="72">
        <f t="shared" si="2"/>
        <v>3381799</v>
      </c>
      <c r="O91" s="72"/>
    </row>
    <row r="92" spans="1:15" x14ac:dyDescent="0.2">
      <c r="A92" s="111"/>
      <c r="B92" s="115" t="s">
        <v>30</v>
      </c>
      <c r="C92" s="116">
        <v>82</v>
      </c>
      <c r="D92" s="116">
        <v>60852</v>
      </c>
      <c r="E92" s="116">
        <v>0</v>
      </c>
      <c r="F92" s="116"/>
      <c r="G92" s="116">
        <v>2</v>
      </c>
      <c r="H92" s="116">
        <v>1505</v>
      </c>
      <c r="I92" s="116"/>
      <c r="J92" s="116">
        <v>0</v>
      </c>
      <c r="K92" s="116">
        <v>0</v>
      </c>
      <c r="L92" s="117">
        <v>0</v>
      </c>
      <c r="M92" s="72">
        <f>J92+G92+C92</f>
        <v>84</v>
      </c>
      <c r="N92" s="72">
        <f>L92+K92+H92+E92+D92</f>
        <v>62357</v>
      </c>
      <c r="O92" s="72"/>
    </row>
    <row r="93" spans="1:15" x14ac:dyDescent="0.2">
      <c r="A93" s="111"/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7"/>
      <c r="M93" s="72"/>
      <c r="N93" s="72"/>
      <c r="O93" s="72"/>
    </row>
    <row r="94" spans="1:15" x14ac:dyDescent="0.2">
      <c r="A94" s="101" t="s">
        <v>27</v>
      </c>
      <c r="B94" s="114" t="s">
        <v>12</v>
      </c>
      <c r="C94" s="109">
        <f>SUM(C95:C100)</f>
        <v>6641</v>
      </c>
      <c r="D94" s="109">
        <f>SUM(D95:D100)</f>
        <v>5206529</v>
      </c>
      <c r="E94" s="109">
        <f>SUM(E95:E100)</f>
        <v>72992</v>
      </c>
      <c r="F94" s="109"/>
      <c r="G94" s="109">
        <f>SUM(G95:G100)</f>
        <v>115</v>
      </c>
      <c r="H94" s="109">
        <f>SUM(H95:H100)</f>
        <v>24863</v>
      </c>
      <c r="I94" s="109"/>
      <c r="J94" s="109">
        <f>SUM(J95:J100)</f>
        <v>810</v>
      </c>
      <c r="K94" s="109">
        <f>SUM(K95:K100)</f>
        <v>122495</v>
      </c>
      <c r="L94" s="110">
        <f>SUM(L95:L100)</f>
        <v>58158</v>
      </c>
      <c r="M94" s="72">
        <f t="shared" si="1"/>
        <v>7566</v>
      </c>
      <c r="N94" s="72">
        <f t="shared" si="2"/>
        <v>5485037</v>
      </c>
      <c r="O94" s="72"/>
    </row>
    <row r="95" spans="1:15" x14ac:dyDescent="0.2">
      <c r="A95" s="111"/>
      <c r="B95" s="102" t="s">
        <v>57</v>
      </c>
      <c r="C95" s="112">
        <v>1</v>
      </c>
      <c r="D95" s="116">
        <v>465</v>
      </c>
      <c r="E95" s="116">
        <v>0</v>
      </c>
      <c r="F95" s="116"/>
      <c r="G95" s="116">
        <v>0</v>
      </c>
      <c r="H95" s="116">
        <v>0</v>
      </c>
      <c r="I95" s="116"/>
      <c r="J95" s="116">
        <v>0</v>
      </c>
      <c r="K95" s="116">
        <v>0</v>
      </c>
      <c r="L95" s="113">
        <v>0</v>
      </c>
      <c r="M95" s="72">
        <f t="shared" si="1"/>
        <v>1</v>
      </c>
      <c r="N95" s="72">
        <f t="shared" si="2"/>
        <v>465</v>
      </c>
      <c r="O95" s="72"/>
    </row>
    <row r="96" spans="1:15" x14ac:dyDescent="0.2">
      <c r="A96" s="111"/>
      <c r="B96" s="108" t="s">
        <v>56</v>
      </c>
      <c r="C96" s="112">
        <v>1</v>
      </c>
      <c r="D96" s="112">
        <v>798</v>
      </c>
      <c r="E96" s="112">
        <v>0</v>
      </c>
      <c r="F96" s="112"/>
      <c r="G96" s="112">
        <v>0</v>
      </c>
      <c r="H96" s="112">
        <v>0</v>
      </c>
      <c r="I96" s="112"/>
      <c r="J96" s="112">
        <v>0</v>
      </c>
      <c r="K96" s="112">
        <v>0</v>
      </c>
      <c r="L96" s="113">
        <v>0</v>
      </c>
      <c r="M96" s="72">
        <f t="shared" si="1"/>
        <v>1</v>
      </c>
      <c r="N96" s="72">
        <f t="shared" si="2"/>
        <v>798</v>
      </c>
      <c r="O96" s="72"/>
    </row>
    <row r="97" spans="1:15" x14ac:dyDescent="0.2">
      <c r="A97" s="111"/>
      <c r="B97" s="102" t="s">
        <v>30</v>
      </c>
      <c r="C97" s="112">
        <f>3+146</f>
        <v>149</v>
      </c>
      <c r="D97" s="112">
        <f>3330+163958</f>
        <v>167288</v>
      </c>
      <c r="E97" s="112">
        <v>0</v>
      </c>
      <c r="F97" s="112"/>
      <c r="G97" s="112">
        <v>0</v>
      </c>
      <c r="H97" s="112">
        <v>0</v>
      </c>
      <c r="I97" s="112"/>
      <c r="J97" s="112">
        <v>3</v>
      </c>
      <c r="K97" s="112">
        <v>1940</v>
      </c>
      <c r="L97" s="113">
        <v>361</v>
      </c>
      <c r="M97" s="72">
        <f>J97+G97+C97</f>
        <v>152</v>
      </c>
      <c r="N97" s="72">
        <f>L97+K97+H97+E97+D97</f>
        <v>169589</v>
      </c>
      <c r="O97" s="72"/>
    </row>
    <row r="98" spans="1:15" x14ac:dyDescent="0.2">
      <c r="A98" s="111"/>
      <c r="B98" s="102" t="s">
        <v>24</v>
      </c>
      <c r="C98" s="112">
        <v>375</v>
      </c>
      <c r="D98" s="112">
        <v>147111</v>
      </c>
      <c r="E98" s="112">
        <v>9569</v>
      </c>
      <c r="F98" s="112"/>
      <c r="G98" s="112">
        <v>0</v>
      </c>
      <c r="H98" s="112">
        <v>0</v>
      </c>
      <c r="I98" s="112"/>
      <c r="J98" s="112">
        <v>49</v>
      </c>
      <c r="K98" s="112">
        <v>6573</v>
      </c>
      <c r="L98" s="113">
        <v>12838</v>
      </c>
      <c r="M98" s="72">
        <f>J98+G98+C98</f>
        <v>424</v>
      </c>
      <c r="N98" s="72">
        <f>L98+K98+H98+E98+D98</f>
        <v>176091</v>
      </c>
      <c r="O98" s="72"/>
    </row>
    <row r="99" spans="1:15" x14ac:dyDescent="0.2">
      <c r="A99" s="111"/>
      <c r="B99" s="108" t="s">
        <v>14</v>
      </c>
      <c r="C99" s="112">
        <v>3839</v>
      </c>
      <c r="D99" s="116">
        <v>2963163</v>
      </c>
      <c r="E99" s="116">
        <v>0</v>
      </c>
      <c r="F99" s="116"/>
      <c r="G99" s="116">
        <v>80</v>
      </c>
      <c r="H99" s="116">
        <v>19141</v>
      </c>
      <c r="I99" s="116"/>
      <c r="J99" s="116">
        <v>187</v>
      </c>
      <c r="K99" s="116">
        <v>26049</v>
      </c>
      <c r="L99" s="113">
        <v>0</v>
      </c>
      <c r="M99" s="72">
        <f t="shared" si="1"/>
        <v>4106</v>
      </c>
      <c r="N99" s="72">
        <f t="shared" si="2"/>
        <v>3008353</v>
      </c>
      <c r="O99" s="72"/>
    </row>
    <row r="100" spans="1:15" x14ac:dyDescent="0.2">
      <c r="A100" s="111"/>
      <c r="B100" s="102" t="s">
        <v>28</v>
      </c>
      <c r="C100" s="112">
        <v>2276</v>
      </c>
      <c r="D100" s="116">
        <v>1927704</v>
      </c>
      <c r="E100" s="116">
        <v>63423</v>
      </c>
      <c r="F100" s="116"/>
      <c r="G100" s="116">
        <v>35</v>
      </c>
      <c r="H100" s="116">
        <v>5722</v>
      </c>
      <c r="I100" s="116"/>
      <c r="J100" s="116">
        <v>571</v>
      </c>
      <c r="K100" s="116">
        <v>87933</v>
      </c>
      <c r="L100" s="113">
        <v>44959</v>
      </c>
      <c r="M100" s="72">
        <f t="shared" si="1"/>
        <v>2882</v>
      </c>
      <c r="N100" s="72">
        <f t="shared" si="2"/>
        <v>2129741</v>
      </c>
      <c r="O100" s="72"/>
    </row>
    <row r="101" spans="1:15" x14ac:dyDescent="0.2">
      <c r="A101" s="118"/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4"/>
      <c r="M101" s="72"/>
      <c r="N101" s="72"/>
      <c r="O101" s="72"/>
    </row>
    <row r="102" spans="1:15" x14ac:dyDescent="0.2">
      <c r="A102" s="101" t="s">
        <v>58</v>
      </c>
      <c r="B102" s="102" t="s">
        <v>19</v>
      </c>
      <c r="C102" s="103">
        <f>3+37</f>
        <v>40</v>
      </c>
      <c r="D102" s="103">
        <f>1431+40156</f>
        <v>41587</v>
      </c>
      <c r="E102" s="103">
        <v>0</v>
      </c>
      <c r="F102" s="103"/>
      <c r="G102" s="103">
        <f>6+5</f>
        <v>11</v>
      </c>
      <c r="H102" s="103">
        <v>41</v>
      </c>
      <c r="I102" s="103"/>
      <c r="J102" s="119">
        <f>1+1</f>
        <v>2</v>
      </c>
      <c r="K102" s="103">
        <f>230+241</f>
        <v>471</v>
      </c>
      <c r="L102" s="104">
        <v>0</v>
      </c>
      <c r="M102" s="72">
        <f>J102+G102+C102</f>
        <v>53</v>
      </c>
      <c r="N102" s="72">
        <f>L102+K102+H102+E102+D102</f>
        <v>42099</v>
      </c>
      <c r="O102" s="72"/>
    </row>
    <row r="103" spans="1:15" x14ac:dyDescent="0.2">
      <c r="A103" s="111"/>
      <c r="B103" s="115"/>
      <c r="C103" s="103"/>
      <c r="D103" s="103"/>
      <c r="E103" s="103"/>
      <c r="F103" s="103"/>
      <c r="G103" s="103"/>
      <c r="H103" s="103"/>
      <c r="I103" s="103"/>
      <c r="J103" s="103"/>
      <c r="K103" s="103"/>
      <c r="L103" s="104"/>
      <c r="M103" s="72"/>
      <c r="N103" s="72"/>
      <c r="O103" s="72"/>
    </row>
    <row r="104" spans="1:15" x14ac:dyDescent="0.2">
      <c r="A104" s="101" t="s">
        <v>31</v>
      </c>
      <c r="B104" s="102" t="s">
        <v>22</v>
      </c>
      <c r="C104" s="103">
        <v>1147</v>
      </c>
      <c r="D104" s="103">
        <v>1914956</v>
      </c>
      <c r="E104" s="103">
        <v>72070</v>
      </c>
      <c r="F104" s="103"/>
      <c r="G104" s="103">
        <v>25</v>
      </c>
      <c r="H104" s="103">
        <v>26234</v>
      </c>
      <c r="I104" s="103"/>
      <c r="J104" s="103">
        <v>45</v>
      </c>
      <c r="K104" s="103">
        <v>33845</v>
      </c>
      <c r="L104" s="104">
        <v>72672</v>
      </c>
      <c r="M104" s="72">
        <f>J104+G104+C104</f>
        <v>1217</v>
      </c>
      <c r="N104" s="72">
        <f>L104+K104+H104+E104+D104</f>
        <v>2119777</v>
      </c>
      <c r="O104" s="72"/>
    </row>
    <row r="105" spans="1:15" x14ac:dyDescent="0.2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90"/>
      <c r="M105" s="72"/>
      <c r="N105" s="72"/>
      <c r="O105" s="72"/>
    </row>
    <row r="106" spans="1:15" x14ac:dyDescent="0.2">
      <c r="A106" s="101" t="s">
        <v>59</v>
      </c>
      <c r="B106" s="102" t="s">
        <v>19</v>
      </c>
      <c r="C106" s="103">
        <v>1</v>
      </c>
      <c r="D106" s="103">
        <v>0</v>
      </c>
      <c r="E106" s="103">
        <v>81</v>
      </c>
      <c r="F106" s="103"/>
      <c r="G106" s="103">
        <v>0</v>
      </c>
      <c r="H106" s="103">
        <v>0</v>
      </c>
      <c r="I106" s="103"/>
      <c r="J106" s="119">
        <v>0</v>
      </c>
      <c r="K106" s="103">
        <v>0</v>
      </c>
      <c r="L106" s="104">
        <v>0</v>
      </c>
      <c r="M106" s="72">
        <f t="shared" si="1"/>
        <v>1</v>
      </c>
      <c r="N106" s="72">
        <f t="shared" si="2"/>
        <v>81</v>
      </c>
      <c r="O106" s="72"/>
    </row>
    <row r="107" spans="1:15" x14ac:dyDescent="0.2">
      <c r="A107" s="111"/>
      <c r="B107" s="115"/>
      <c r="C107" s="112"/>
      <c r="D107" s="112"/>
      <c r="E107" s="112"/>
      <c r="F107" s="112"/>
      <c r="G107" s="112"/>
      <c r="H107" s="112"/>
      <c r="I107" s="112"/>
      <c r="J107" s="112"/>
      <c r="K107" s="112"/>
      <c r="L107" s="113"/>
      <c r="M107" s="72"/>
      <c r="N107" s="72"/>
      <c r="O107" s="72"/>
    </row>
    <row r="108" spans="1:15" x14ac:dyDescent="0.2">
      <c r="A108" s="101" t="s">
        <v>32</v>
      </c>
      <c r="B108" s="102" t="s">
        <v>24</v>
      </c>
      <c r="C108" s="103">
        <v>331</v>
      </c>
      <c r="D108" s="103">
        <v>183512</v>
      </c>
      <c r="E108" s="103">
        <v>0</v>
      </c>
      <c r="F108" s="103"/>
      <c r="G108" s="103">
        <v>0</v>
      </c>
      <c r="H108" s="103">
        <v>0</v>
      </c>
      <c r="I108" s="103"/>
      <c r="J108" s="103">
        <v>14</v>
      </c>
      <c r="K108" s="103">
        <v>1135</v>
      </c>
      <c r="L108" s="104">
        <v>0</v>
      </c>
      <c r="M108" s="72">
        <f t="shared" si="1"/>
        <v>345</v>
      </c>
      <c r="N108" s="72">
        <f t="shared" si="2"/>
        <v>184647</v>
      </c>
      <c r="O108" s="72"/>
    </row>
    <row r="109" spans="1:15" x14ac:dyDescent="0.2">
      <c r="A109" s="111" t="s">
        <v>60</v>
      </c>
      <c r="B109" s="115"/>
      <c r="C109" s="112"/>
      <c r="D109" s="112"/>
      <c r="E109" s="112"/>
      <c r="F109" s="112"/>
      <c r="G109" s="112"/>
      <c r="H109" s="112"/>
      <c r="I109" s="112"/>
      <c r="J109" s="112"/>
      <c r="K109" s="112"/>
      <c r="L109" s="113"/>
      <c r="M109" s="72"/>
      <c r="N109" s="72"/>
      <c r="O109" s="72"/>
    </row>
    <row r="110" spans="1:15" x14ac:dyDescent="0.2">
      <c r="A110" s="101" t="s">
        <v>33</v>
      </c>
      <c r="B110" s="102" t="s">
        <v>30</v>
      </c>
      <c r="C110" s="103">
        <v>1</v>
      </c>
      <c r="D110" s="103">
        <v>763</v>
      </c>
      <c r="E110" s="103">
        <v>0</v>
      </c>
      <c r="F110" s="103"/>
      <c r="G110" s="103">
        <v>0</v>
      </c>
      <c r="H110" s="103">
        <v>0</v>
      </c>
      <c r="I110" s="103"/>
      <c r="J110" s="103">
        <v>0</v>
      </c>
      <c r="K110" s="103">
        <v>0</v>
      </c>
      <c r="L110" s="104">
        <v>0</v>
      </c>
      <c r="M110" s="72">
        <f>J110+G110+C110</f>
        <v>1</v>
      </c>
      <c r="N110" s="72">
        <f>L110+K110+H110+E110+D110</f>
        <v>763</v>
      </c>
      <c r="O110" s="72"/>
    </row>
    <row r="111" spans="1:15" x14ac:dyDescent="0.2">
      <c r="A111" s="111"/>
      <c r="B111" s="115"/>
      <c r="C111" s="112"/>
      <c r="D111" s="112"/>
      <c r="E111" s="112"/>
      <c r="F111" s="112"/>
      <c r="G111" s="112"/>
      <c r="H111" s="112"/>
      <c r="I111" s="112"/>
      <c r="J111" s="112"/>
      <c r="K111" s="112"/>
      <c r="L111" s="113"/>
      <c r="M111" s="72"/>
      <c r="N111" s="72"/>
      <c r="O111" s="72"/>
    </row>
    <row r="112" spans="1:15" x14ac:dyDescent="0.2">
      <c r="A112" s="101" t="s">
        <v>61</v>
      </c>
      <c r="B112" s="114" t="s">
        <v>12</v>
      </c>
      <c r="C112" s="109">
        <f>SUM(C113:C114)</f>
        <v>1273</v>
      </c>
      <c r="D112" s="109">
        <f>SUM(D113:D114)</f>
        <v>1502531</v>
      </c>
      <c r="E112" s="109">
        <f t="shared" ref="E112:L112" si="3">SUM(E113:E114)</f>
        <v>48682</v>
      </c>
      <c r="F112" s="109"/>
      <c r="G112" s="109">
        <f t="shared" si="3"/>
        <v>14</v>
      </c>
      <c r="H112" s="109">
        <f t="shared" si="3"/>
        <v>1208</v>
      </c>
      <c r="I112" s="109"/>
      <c r="J112" s="109">
        <f t="shared" si="3"/>
        <v>27</v>
      </c>
      <c r="K112" s="109">
        <f t="shared" si="3"/>
        <v>10415</v>
      </c>
      <c r="L112" s="110">
        <f t="shared" si="3"/>
        <v>27592</v>
      </c>
      <c r="M112" s="72">
        <f>J112+G112+C112</f>
        <v>1314</v>
      </c>
      <c r="N112" s="72">
        <f>L112+K112+H112+E112+D112</f>
        <v>1590428</v>
      </c>
      <c r="O112" s="72"/>
    </row>
    <row r="113" spans="1:15" x14ac:dyDescent="0.2">
      <c r="A113" s="78"/>
      <c r="B113" s="102" t="s">
        <v>34</v>
      </c>
      <c r="C113" s="112">
        <v>0</v>
      </c>
      <c r="D113" s="112">
        <v>0</v>
      </c>
      <c r="E113" s="112">
        <v>0</v>
      </c>
      <c r="F113" s="112"/>
      <c r="G113" s="112">
        <v>0</v>
      </c>
      <c r="H113" s="112">
        <v>0</v>
      </c>
      <c r="I113" s="112"/>
      <c r="J113" s="116">
        <v>1</v>
      </c>
      <c r="K113" s="112">
        <v>661</v>
      </c>
      <c r="L113" s="113">
        <v>0</v>
      </c>
      <c r="M113" s="72">
        <f t="shared" si="1"/>
        <v>1</v>
      </c>
      <c r="N113" s="72">
        <f t="shared" si="2"/>
        <v>661</v>
      </c>
      <c r="O113" s="72"/>
    </row>
    <row r="114" spans="1:15" x14ac:dyDescent="0.2">
      <c r="A114" s="120"/>
      <c r="B114" s="102" t="s">
        <v>19</v>
      </c>
      <c r="C114" s="112">
        <f>607+666</f>
        <v>1273</v>
      </c>
      <c r="D114" s="112">
        <f>774597+727934</f>
        <v>1502531</v>
      </c>
      <c r="E114" s="112">
        <v>48682</v>
      </c>
      <c r="F114" s="112"/>
      <c r="G114" s="112">
        <f>4+10</f>
        <v>14</v>
      </c>
      <c r="H114" s="112">
        <v>1208</v>
      </c>
      <c r="I114" s="112"/>
      <c r="J114" s="116">
        <f>1+25</f>
        <v>26</v>
      </c>
      <c r="K114" s="112">
        <v>9754</v>
      </c>
      <c r="L114" s="121">
        <v>27592</v>
      </c>
      <c r="M114" s="72">
        <f t="shared" si="1"/>
        <v>1313</v>
      </c>
      <c r="N114" s="72">
        <f t="shared" si="2"/>
        <v>1589767</v>
      </c>
      <c r="O114" s="72"/>
    </row>
    <row r="115" spans="1:15" x14ac:dyDescent="0.2">
      <c r="A115" s="74"/>
      <c r="B115" s="75"/>
      <c r="C115" s="122"/>
      <c r="D115" s="122"/>
      <c r="E115" s="122"/>
      <c r="F115" s="122"/>
      <c r="G115" s="122"/>
      <c r="H115" s="122"/>
      <c r="I115" s="122"/>
      <c r="J115" s="122"/>
      <c r="K115" s="122"/>
      <c r="L115" s="123"/>
      <c r="M115" s="77"/>
      <c r="N115" s="72"/>
      <c r="O115" s="72"/>
    </row>
    <row r="116" spans="1:15" x14ac:dyDescent="0.2">
      <c r="A116" s="101" t="s">
        <v>35</v>
      </c>
      <c r="B116" s="72"/>
      <c r="C116" s="124">
        <f>C112+C102+C108+C106+C110+C104+C90+C85+C83+C94+C81</f>
        <v>17119</v>
      </c>
      <c r="D116" s="124">
        <f>D112+D102+D108+D106+D110+D104+D90+D85+D83+D94+D81</f>
        <v>14738331</v>
      </c>
      <c r="E116" s="124">
        <f>E112+E102+E108+E106+E110+E104+E90+E85+E83+E94+E81</f>
        <v>455597</v>
      </c>
      <c r="F116" s="124"/>
      <c r="G116" s="124">
        <f>G112+G102+G108+G106+G110+G104+G90+G85+G83+G94+G81</f>
        <v>235</v>
      </c>
      <c r="H116" s="124">
        <f>H112+H102+H108+H106+H110+H104+H90+H85+H83+H94+H81</f>
        <v>74375</v>
      </c>
      <c r="I116" s="124"/>
      <c r="J116" s="124">
        <f>J112+J102+J108+J106+J110+J104+J90+J85+J83+J94+J81</f>
        <v>2731</v>
      </c>
      <c r="K116" s="124">
        <f>K112+K102+K108+K106+K110+K104+K90+K85+K83+K94+K81</f>
        <v>448109</v>
      </c>
      <c r="L116" s="125">
        <f>L112+L102+L108+L106+L110+L104+L90+L85+L83+L94+L81</f>
        <v>276599</v>
      </c>
      <c r="M116" s="83"/>
      <c r="N116" s="72"/>
      <c r="O116" s="72"/>
    </row>
    <row r="117" spans="1:15" x14ac:dyDescent="0.2">
      <c r="A117" s="126" t="s">
        <v>36</v>
      </c>
      <c r="B117" s="72"/>
      <c r="C117" s="124"/>
      <c r="D117" s="124">
        <f>D116*O117</f>
        <v>253481312.43618</v>
      </c>
      <c r="E117" s="124">
        <f>E116*O117</f>
        <v>7835712.5716599999</v>
      </c>
      <c r="F117" s="124"/>
      <c r="G117" s="124"/>
      <c r="H117" s="124">
        <f>H116*O117</f>
        <v>1279159.2625</v>
      </c>
      <c r="I117" s="124"/>
      <c r="J117" s="124"/>
      <c r="K117" s="124">
        <f>K116*O117</f>
        <v>7706928.10702</v>
      </c>
      <c r="L117" s="125">
        <f>L116*O117</f>
        <v>4757165.3492200002</v>
      </c>
      <c r="M117" s="83"/>
      <c r="N117" s="51" t="s">
        <v>37</v>
      </c>
      <c r="O117" s="52">
        <v>17.198779999999999</v>
      </c>
    </row>
    <row r="118" spans="1:15" x14ac:dyDescent="0.2">
      <c r="A118" s="98"/>
      <c r="B118" s="99"/>
      <c r="C118" s="127"/>
      <c r="D118" s="127"/>
      <c r="E118" s="127"/>
      <c r="F118" s="127"/>
      <c r="G118" s="127"/>
      <c r="H118" s="127"/>
      <c r="I118" s="127"/>
      <c r="J118" s="127"/>
      <c r="K118" s="127"/>
      <c r="L118" s="128"/>
      <c r="M118" s="77"/>
      <c r="N118" s="72"/>
      <c r="O118" s="72"/>
    </row>
    <row r="119" spans="1:15" x14ac:dyDescent="0.2">
      <c r="B119" s="129"/>
      <c r="C119" s="129"/>
      <c r="D119" s="130"/>
      <c r="E119" s="130"/>
      <c r="F119" s="130"/>
      <c r="G119" s="129"/>
      <c r="H119" s="129"/>
      <c r="I119" s="129"/>
      <c r="J119" s="129"/>
      <c r="K119" s="129"/>
      <c r="L119" s="129"/>
      <c r="M119" s="129"/>
      <c r="N119" s="72"/>
      <c r="O119" s="72"/>
    </row>
    <row r="120" spans="1:15" x14ac:dyDescent="0.2">
      <c r="A120" s="130"/>
      <c r="B120" s="129"/>
      <c r="C120" s="129"/>
      <c r="D120" s="130"/>
      <c r="E120" s="130"/>
      <c r="F120" s="130"/>
      <c r="G120" s="129"/>
      <c r="H120" s="129"/>
      <c r="I120" s="129"/>
      <c r="J120" s="129"/>
      <c r="K120" s="129"/>
      <c r="L120" s="129"/>
      <c r="M120" s="129"/>
      <c r="N120" s="72"/>
      <c r="O120" s="72"/>
    </row>
  </sheetData>
  <mergeCells count="1">
    <mergeCell ref="D57:E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workbookViewId="0">
      <selection activeCell="B3" sqref="B3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2" style="1" customWidth="1"/>
    <col min="7" max="7" width="15.28515625" style="1" customWidth="1"/>
    <col min="8" max="8" width="12.85546875" style="1" customWidth="1"/>
    <col min="9" max="9" width="4.140625" style="1" customWidth="1"/>
    <col min="10" max="10" width="14.7109375" style="1" customWidth="1"/>
    <col min="11" max="11" width="10" style="1" customWidth="1"/>
    <col min="12" max="13" width="8" style="1"/>
    <col min="14" max="14" width="15.28515625" style="1" bestFit="1" customWidth="1"/>
    <col min="15" max="15" width="10.140625" style="1" bestFit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2" style="1" customWidth="1"/>
    <col min="263" max="263" width="11" style="1" customWidth="1"/>
    <col min="264" max="264" width="12.85546875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2" style="1" customWidth="1"/>
    <col min="519" max="519" width="11" style="1" customWidth="1"/>
    <col min="520" max="520" width="12.85546875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2" style="1" customWidth="1"/>
    <col min="775" max="775" width="11" style="1" customWidth="1"/>
    <col min="776" max="776" width="12.85546875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2" style="1" customWidth="1"/>
    <col min="1031" max="1031" width="11" style="1" customWidth="1"/>
    <col min="1032" max="1032" width="12.85546875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2" style="1" customWidth="1"/>
    <col min="1287" max="1287" width="11" style="1" customWidth="1"/>
    <col min="1288" max="1288" width="12.85546875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2" style="1" customWidth="1"/>
    <col min="1543" max="1543" width="11" style="1" customWidth="1"/>
    <col min="1544" max="1544" width="12.85546875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2" style="1" customWidth="1"/>
    <col min="1799" max="1799" width="11" style="1" customWidth="1"/>
    <col min="1800" max="1800" width="12.85546875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2" style="1" customWidth="1"/>
    <col min="2055" max="2055" width="11" style="1" customWidth="1"/>
    <col min="2056" max="2056" width="12.85546875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2" style="1" customWidth="1"/>
    <col min="2311" max="2311" width="11" style="1" customWidth="1"/>
    <col min="2312" max="2312" width="12.85546875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2" style="1" customWidth="1"/>
    <col min="2567" max="2567" width="11" style="1" customWidth="1"/>
    <col min="2568" max="2568" width="12.85546875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2" style="1" customWidth="1"/>
    <col min="2823" max="2823" width="11" style="1" customWidth="1"/>
    <col min="2824" max="2824" width="12.85546875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2" style="1" customWidth="1"/>
    <col min="3079" max="3079" width="11" style="1" customWidth="1"/>
    <col min="3080" max="3080" width="12.85546875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2" style="1" customWidth="1"/>
    <col min="3335" max="3335" width="11" style="1" customWidth="1"/>
    <col min="3336" max="3336" width="12.85546875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2" style="1" customWidth="1"/>
    <col min="3591" max="3591" width="11" style="1" customWidth="1"/>
    <col min="3592" max="3592" width="12.85546875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2" style="1" customWidth="1"/>
    <col min="3847" max="3847" width="11" style="1" customWidth="1"/>
    <col min="3848" max="3848" width="12.85546875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2" style="1" customWidth="1"/>
    <col min="4103" max="4103" width="11" style="1" customWidth="1"/>
    <col min="4104" max="4104" width="12.85546875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2" style="1" customWidth="1"/>
    <col min="4359" max="4359" width="11" style="1" customWidth="1"/>
    <col min="4360" max="4360" width="12.85546875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2" style="1" customWidth="1"/>
    <col min="4615" max="4615" width="11" style="1" customWidth="1"/>
    <col min="4616" max="4616" width="12.85546875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2" style="1" customWidth="1"/>
    <col min="4871" max="4871" width="11" style="1" customWidth="1"/>
    <col min="4872" max="4872" width="12.85546875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2" style="1" customWidth="1"/>
    <col min="5127" max="5127" width="11" style="1" customWidth="1"/>
    <col min="5128" max="5128" width="12.85546875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2" style="1" customWidth="1"/>
    <col min="5383" max="5383" width="11" style="1" customWidth="1"/>
    <col min="5384" max="5384" width="12.85546875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2" style="1" customWidth="1"/>
    <col min="5639" max="5639" width="11" style="1" customWidth="1"/>
    <col min="5640" max="5640" width="12.85546875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2" style="1" customWidth="1"/>
    <col min="5895" max="5895" width="11" style="1" customWidth="1"/>
    <col min="5896" max="5896" width="12.85546875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2" style="1" customWidth="1"/>
    <col min="6151" max="6151" width="11" style="1" customWidth="1"/>
    <col min="6152" max="6152" width="12.85546875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2" style="1" customWidth="1"/>
    <col min="6407" max="6407" width="11" style="1" customWidth="1"/>
    <col min="6408" max="6408" width="12.85546875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2" style="1" customWidth="1"/>
    <col min="6663" max="6663" width="11" style="1" customWidth="1"/>
    <col min="6664" max="6664" width="12.85546875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2" style="1" customWidth="1"/>
    <col min="6919" max="6919" width="11" style="1" customWidth="1"/>
    <col min="6920" max="6920" width="12.85546875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2" style="1" customWidth="1"/>
    <col min="7175" max="7175" width="11" style="1" customWidth="1"/>
    <col min="7176" max="7176" width="12.85546875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2" style="1" customWidth="1"/>
    <col min="7431" max="7431" width="11" style="1" customWidth="1"/>
    <col min="7432" max="7432" width="12.85546875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2" style="1" customWidth="1"/>
    <col min="7687" max="7687" width="11" style="1" customWidth="1"/>
    <col min="7688" max="7688" width="12.85546875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2" style="1" customWidth="1"/>
    <col min="7943" max="7943" width="11" style="1" customWidth="1"/>
    <col min="7944" max="7944" width="12.85546875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2" style="1" customWidth="1"/>
    <col min="8199" max="8199" width="11" style="1" customWidth="1"/>
    <col min="8200" max="8200" width="12.85546875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2" style="1" customWidth="1"/>
    <col min="8455" max="8455" width="11" style="1" customWidth="1"/>
    <col min="8456" max="8456" width="12.85546875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2" style="1" customWidth="1"/>
    <col min="8711" max="8711" width="11" style="1" customWidth="1"/>
    <col min="8712" max="8712" width="12.85546875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2" style="1" customWidth="1"/>
    <col min="8967" max="8967" width="11" style="1" customWidth="1"/>
    <col min="8968" max="8968" width="12.85546875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2" style="1" customWidth="1"/>
    <col min="9223" max="9223" width="11" style="1" customWidth="1"/>
    <col min="9224" max="9224" width="12.85546875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2" style="1" customWidth="1"/>
    <col min="9479" max="9479" width="11" style="1" customWidth="1"/>
    <col min="9480" max="9480" width="12.85546875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2" style="1" customWidth="1"/>
    <col min="9735" max="9735" width="11" style="1" customWidth="1"/>
    <col min="9736" max="9736" width="12.85546875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2" style="1" customWidth="1"/>
    <col min="9991" max="9991" width="11" style="1" customWidth="1"/>
    <col min="9992" max="9992" width="12.85546875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2" style="1" customWidth="1"/>
    <col min="10247" max="10247" width="11" style="1" customWidth="1"/>
    <col min="10248" max="10248" width="12.85546875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2" style="1" customWidth="1"/>
    <col min="10503" max="10503" width="11" style="1" customWidth="1"/>
    <col min="10504" max="10504" width="12.85546875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2" style="1" customWidth="1"/>
    <col min="10759" max="10759" width="11" style="1" customWidth="1"/>
    <col min="10760" max="10760" width="12.85546875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2" style="1" customWidth="1"/>
    <col min="11015" max="11015" width="11" style="1" customWidth="1"/>
    <col min="11016" max="11016" width="12.85546875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2" style="1" customWidth="1"/>
    <col min="11271" max="11271" width="11" style="1" customWidth="1"/>
    <col min="11272" max="11272" width="12.85546875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2" style="1" customWidth="1"/>
    <col min="11527" max="11527" width="11" style="1" customWidth="1"/>
    <col min="11528" max="11528" width="12.85546875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2" style="1" customWidth="1"/>
    <col min="11783" max="11783" width="11" style="1" customWidth="1"/>
    <col min="11784" max="11784" width="12.85546875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2" style="1" customWidth="1"/>
    <col min="12039" max="12039" width="11" style="1" customWidth="1"/>
    <col min="12040" max="12040" width="12.85546875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2" style="1" customWidth="1"/>
    <col min="12295" max="12295" width="11" style="1" customWidth="1"/>
    <col min="12296" max="12296" width="12.85546875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2" style="1" customWidth="1"/>
    <col min="12551" max="12551" width="11" style="1" customWidth="1"/>
    <col min="12552" max="12552" width="12.85546875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2" style="1" customWidth="1"/>
    <col min="12807" max="12807" width="11" style="1" customWidth="1"/>
    <col min="12808" max="12808" width="12.85546875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2" style="1" customWidth="1"/>
    <col min="13063" max="13063" width="11" style="1" customWidth="1"/>
    <col min="13064" max="13064" width="12.85546875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2" style="1" customWidth="1"/>
    <col min="13319" max="13319" width="11" style="1" customWidth="1"/>
    <col min="13320" max="13320" width="12.85546875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2" style="1" customWidth="1"/>
    <col min="13575" max="13575" width="11" style="1" customWidth="1"/>
    <col min="13576" max="13576" width="12.85546875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2" style="1" customWidth="1"/>
    <col min="13831" max="13831" width="11" style="1" customWidth="1"/>
    <col min="13832" max="13832" width="12.85546875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2" style="1" customWidth="1"/>
    <col min="14087" max="14087" width="11" style="1" customWidth="1"/>
    <col min="14088" max="14088" width="12.85546875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2" style="1" customWidth="1"/>
    <col min="14343" max="14343" width="11" style="1" customWidth="1"/>
    <col min="14344" max="14344" width="12.85546875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2" style="1" customWidth="1"/>
    <col min="14599" max="14599" width="11" style="1" customWidth="1"/>
    <col min="14600" max="14600" width="12.85546875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2" style="1" customWidth="1"/>
    <col min="14855" max="14855" width="11" style="1" customWidth="1"/>
    <col min="14856" max="14856" width="12.85546875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2" style="1" customWidth="1"/>
    <col min="15111" max="15111" width="11" style="1" customWidth="1"/>
    <col min="15112" max="15112" width="12.85546875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2" style="1" customWidth="1"/>
    <col min="15367" max="15367" width="11" style="1" customWidth="1"/>
    <col min="15368" max="15368" width="12.85546875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2" style="1" customWidth="1"/>
    <col min="15623" max="15623" width="11" style="1" customWidth="1"/>
    <col min="15624" max="15624" width="12.85546875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2" style="1" customWidth="1"/>
    <col min="15879" max="15879" width="11" style="1" customWidth="1"/>
    <col min="15880" max="15880" width="12.85546875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2" style="1" customWidth="1"/>
    <col min="16135" max="16135" width="11" style="1" customWidth="1"/>
    <col min="16136" max="16136" width="12.85546875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A1" s="1" t="s">
        <v>0</v>
      </c>
      <c r="B1" s="2"/>
    </row>
    <row r="2" spans="1:15" x14ac:dyDescent="0.2">
      <c r="B2" s="3"/>
    </row>
    <row r="3" spans="1:15" x14ac:dyDescent="0.2">
      <c r="B3" s="4" t="s">
        <v>1</v>
      </c>
      <c r="I3" s="5"/>
    </row>
    <row r="4" spans="1:15" x14ac:dyDescent="0.2">
      <c r="B4" s="6" t="s">
        <v>62</v>
      </c>
      <c r="I4" s="5"/>
      <c r="L4" s="7"/>
      <c r="M4" s="8"/>
      <c r="N4" s="7"/>
      <c r="O4" s="7"/>
    </row>
    <row r="5" spans="1:15" x14ac:dyDescent="0.2">
      <c r="B5" s="9"/>
      <c r="C5" s="10"/>
      <c r="D5" s="10"/>
      <c r="E5" s="10"/>
      <c r="F5" s="10"/>
      <c r="G5" s="10"/>
      <c r="H5" s="11"/>
      <c r="L5" s="7"/>
      <c r="M5" s="8"/>
      <c r="N5" s="7"/>
      <c r="O5" s="7"/>
    </row>
    <row r="6" spans="1:15" x14ac:dyDescent="0.2">
      <c r="B6" s="12" t="s">
        <v>3</v>
      </c>
      <c r="C6" s="13" t="s">
        <v>4</v>
      </c>
      <c r="D6" s="14"/>
      <c r="E6" s="15" t="s">
        <v>5</v>
      </c>
      <c r="F6" s="16"/>
      <c r="G6" s="17" t="s">
        <v>6</v>
      </c>
      <c r="H6" s="18"/>
      <c r="I6" s="19"/>
      <c r="L6" s="7"/>
      <c r="M6" s="8"/>
      <c r="N6" s="8"/>
    </row>
    <row r="7" spans="1:15" x14ac:dyDescent="0.2">
      <c r="A7" s="19"/>
      <c r="B7" s="20"/>
      <c r="D7" s="21" t="s">
        <v>7</v>
      </c>
      <c r="E7" s="22" t="s">
        <v>8</v>
      </c>
      <c r="F7" s="22"/>
      <c r="G7" s="21" t="s">
        <v>7</v>
      </c>
      <c r="H7" s="23" t="s">
        <v>8</v>
      </c>
      <c r="I7" s="19"/>
      <c r="L7" s="7"/>
      <c r="M7" s="8"/>
      <c r="N7" s="8"/>
    </row>
    <row r="8" spans="1:15" x14ac:dyDescent="0.2">
      <c r="A8" s="19"/>
      <c r="B8" s="24"/>
      <c r="C8" s="25"/>
      <c r="D8" s="25"/>
      <c r="E8" s="25"/>
      <c r="F8" s="25"/>
      <c r="G8" s="25"/>
      <c r="H8" s="26"/>
      <c r="I8" s="27"/>
      <c r="L8" s="7"/>
      <c r="M8" s="8"/>
      <c r="N8" s="8"/>
    </row>
    <row r="9" spans="1:15" x14ac:dyDescent="0.2">
      <c r="A9" s="19"/>
      <c r="B9" s="28" t="s">
        <v>9</v>
      </c>
      <c r="C9" s="29" t="s">
        <v>10</v>
      </c>
      <c r="D9" s="30">
        <v>159</v>
      </c>
      <c r="E9" s="30">
        <v>140376</v>
      </c>
      <c r="G9" s="30">
        <v>133</v>
      </c>
      <c r="H9" s="31">
        <v>65547</v>
      </c>
      <c r="I9" s="19"/>
      <c r="J9" s="32"/>
      <c r="K9" s="32"/>
      <c r="L9" s="7"/>
      <c r="M9" s="8"/>
      <c r="N9" s="8"/>
    </row>
    <row r="10" spans="1:15" x14ac:dyDescent="0.2">
      <c r="A10" s="19"/>
      <c r="B10" s="33"/>
      <c r="C10" s="34"/>
      <c r="D10" s="35"/>
      <c r="E10" s="35"/>
      <c r="F10" s="35"/>
      <c r="G10" s="35"/>
      <c r="H10" s="36"/>
      <c r="I10" s="19"/>
      <c r="J10" s="32"/>
      <c r="K10" s="32"/>
      <c r="L10" s="7"/>
      <c r="M10" s="8"/>
      <c r="N10" s="8"/>
    </row>
    <row r="11" spans="1:15" x14ac:dyDescent="0.2">
      <c r="A11" s="19"/>
      <c r="B11" s="28" t="s">
        <v>11</v>
      </c>
      <c r="C11" s="37" t="s">
        <v>12</v>
      </c>
      <c r="D11" s="38">
        <f>SUM(D12:D14)</f>
        <v>3611</v>
      </c>
      <c r="E11" s="38">
        <f>SUM(E12:E14)</f>
        <v>4081304</v>
      </c>
      <c r="F11" s="38"/>
      <c r="G11" s="38">
        <f>SUM(G12:G14)</f>
        <v>2795</v>
      </c>
      <c r="H11" s="39">
        <f>SUM(H12:H14)</f>
        <v>1764392</v>
      </c>
      <c r="I11" s="19"/>
      <c r="J11" s="32"/>
      <c r="K11" s="32"/>
      <c r="L11" s="7"/>
      <c r="M11" s="40"/>
      <c r="N11" s="8"/>
    </row>
    <row r="12" spans="1:15" x14ac:dyDescent="0.2">
      <c r="A12" s="19"/>
      <c r="B12" s="28"/>
      <c r="C12" s="29" t="s">
        <v>13</v>
      </c>
      <c r="D12" s="35">
        <v>361</v>
      </c>
      <c r="E12" s="35">
        <v>359066</v>
      </c>
      <c r="F12" s="35"/>
      <c r="G12" s="35">
        <v>334</v>
      </c>
      <c r="H12" s="36">
        <v>179709</v>
      </c>
      <c r="I12" s="19"/>
      <c r="J12" s="32"/>
      <c r="K12" s="32"/>
      <c r="L12" s="7"/>
      <c r="M12" s="8"/>
      <c r="N12" s="8"/>
    </row>
    <row r="13" spans="1:15" x14ac:dyDescent="0.2">
      <c r="A13" s="19"/>
      <c r="B13" s="33"/>
      <c r="C13" s="29" t="s">
        <v>14</v>
      </c>
      <c r="D13" s="30">
        <v>3113</v>
      </c>
      <c r="E13" s="30">
        <v>3613221</v>
      </c>
      <c r="F13" s="30"/>
      <c r="G13" s="30">
        <v>2353</v>
      </c>
      <c r="H13" s="31">
        <v>1532222</v>
      </c>
      <c r="I13" s="19"/>
      <c r="J13" s="32"/>
      <c r="K13" s="32"/>
      <c r="L13" s="8"/>
      <c r="M13" s="8"/>
      <c r="N13" s="8"/>
    </row>
    <row r="14" spans="1:15" x14ac:dyDescent="0.2">
      <c r="A14" s="19"/>
      <c r="B14" s="33"/>
      <c r="C14" s="29" t="s">
        <v>15</v>
      </c>
      <c r="D14" s="35">
        <v>137</v>
      </c>
      <c r="E14" s="35">
        <v>109017</v>
      </c>
      <c r="F14" s="35"/>
      <c r="G14" s="35">
        <v>108</v>
      </c>
      <c r="H14" s="36">
        <v>52461</v>
      </c>
      <c r="I14" s="19"/>
      <c r="J14" s="32"/>
      <c r="K14" s="32"/>
      <c r="M14" s="8"/>
      <c r="N14" s="8"/>
    </row>
    <row r="15" spans="1:15" x14ac:dyDescent="0.2">
      <c r="A15" s="19"/>
      <c r="B15" s="33"/>
      <c r="C15" s="34"/>
      <c r="D15" s="30"/>
      <c r="E15" s="30"/>
      <c r="F15" s="30"/>
      <c r="G15" s="30"/>
      <c r="H15" s="31"/>
      <c r="I15" s="19"/>
      <c r="J15" s="32"/>
      <c r="K15" s="32"/>
      <c r="L15" s="8"/>
      <c r="M15" s="8"/>
      <c r="N15" s="8"/>
    </row>
    <row r="16" spans="1:15" x14ac:dyDescent="0.2">
      <c r="A16" s="19"/>
      <c r="B16" s="28" t="s">
        <v>16</v>
      </c>
      <c r="C16" s="29" t="s">
        <v>17</v>
      </c>
      <c r="D16" s="41">
        <v>631</v>
      </c>
      <c r="E16" s="41">
        <v>766946</v>
      </c>
      <c r="F16" s="41"/>
      <c r="G16" s="41">
        <v>326</v>
      </c>
      <c r="H16" s="42">
        <v>227013</v>
      </c>
      <c r="I16" s="19"/>
      <c r="J16" s="32"/>
      <c r="K16" s="32"/>
      <c r="L16" s="8"/>
      <c r="M16" s="8"/>
      <c r="N16" s="8"/>
    </row>
    <row r="17" spans="1:14" x14ac:dyDescent="0.2">
      <c r="A17" s="19"/>
      <c r="B17" s="28"/>
      <c r="C17" s="29"/>
      <c r="D17" s="41"/>
      <c r="E17" s="41"/>
      <c r="F17" s="41"/>
      <c r="G17" s="41"/>
      <c r="H17" s="42"/>
      <c r="I17" s="19"/>
      <c r="J17" s="32"/>
      <c r="K17" s="32"/>
      <c r="L17" s="8"/>
      <c r="M17" s="8"/>
      <c r="N17" s="8"/>
    </row>
    <row r="18" spans="1:14" x14ac:dyDescent="0.2">
      <c r="A18" s="19"/>
      <c r="B18" s="43" t="s">
        <v>18</v>
      </c>
      <c r="C18" s="29" t="s">
        <v>19</v>
      </c>
      <c r="D18" s="41">
        <v>542</v>
      </c>
      <c r="E18" s="41">
        <v>868983</v>
      </c>
      <c r="F18" s="41"/>
      <c r="G18" s="41">
        <v>606</v>
      </c>
      <c r="H18" s="42">
        <v>374419</v>
      </c>
      <c r="I18" s="19"/>
      <c r="J18" s="32"/>
      <c r="K18" s="32"/>
      <c r="L18" s="8"/>
      <c r="M18" s="8"/>
      <c r="N18" s="8"/>
    </row>
    <row r="19" spans="1:14" x14ac:dyDescent="0.2">
      <c r="A19" s="19"/>
      <c r="B19" s="28"/>
      <c r="C19" s="29"/>
      <c r="D19" s="30"/>
      <c r="E19" s="30"/>
      <c r="F19" s="30"/>
      <c r="G19" s="30"/>
      <c r="H19" s="31"/>
      <c r="I19" s="19"/>
      <c r="J19" s="32"/>
      <c r="K19" s="32"/>
      <c r="L19" s="8"/>
      <c r="M19" s="8"/>
      <c r="N19" s="8"/>
    </row>
    <row r="20" spans="1:14" x14ac:dyDescent="0.2">
      <c r="A20" s="19"/>
      <c r="B20" s="28" t="s">
        <v>20</v>
      </c>
      <c r="C20" s="37" t="s">
        <v>12</v>
      </c>
      <c r="D20" s="38">
        <f>SUM(D21:D26)</f>
        <v>648</v>
      </c>
      <c r="E20" s="38">
        <f>SUM(E21:E26)</f>
        <v>774277</v>
      </c>
      <c r="F20" s="38"/>
      <c r="G20" s="38">
        <f>SUM(G21:G26)</f>
        <v>469</v>
      </c>
      <c r="H20" s="39">
        <f>SUM(H21:H26)</f>
        <v>361138</v>
      </c>
      <c r="I20" s="19"/>
      <c r="J20" s="32"/>
      <c r="K20" s="32"/>
    </row>
    <row r="21" spans="1:14" x14ac:dyDescent="0.2">
      <c r="A21" s="19"/>
      <c r="B21" s="33"/>
      <c r="C21" s="29" t="s">
        <v>21</v>
      </c>
      <c r="D21" s="30">
        <v>69</v>
      </c>
      <c r="E21" s="30">
        <v>44890</v>
      </c>
      <c r="F21" s="30"/>
      <c r="G21" s="30">
        <v>49</v>
      </c>
      <c r="H21" s="31">
        <v>21388</v>
      </c>
      <c r="I21" s="19"/>
      <c r="J21" s="32"/>
      <c r="K21" s="32"/>
    </row>
    <row r="22" spans="1:14" x14ac:dyDescent="0.2">
      <c r="A22" s="19"/>
      <c r="B22" s="33"/>
      <c r="C22" s="29" t="s">
        <v>22</v>
      </c>
      <c r="D22" s="30">
        <v>114</v>
      </c>
      <c r="E22" s="30">
        <v>262106</v>
      </c>
      <c r="F22" s="30"/>
      <c r="G22" s="30">
        <v>71</v>
      </c>
      <c r="H22" s="31">
        <v>126874</v>
      </c>
      <c r="I22" s="19"/>
      <c r="J22" s="32"/>
      <c r="K22" s="32"/>
    </row>
    <row r="23" spans="1:14" x14ac:dyDescent="0.2">
      <c r="A23" s="19"/>
      <c r="B23" s="33"/>
      <c r="C23" s="29" t="s">
        <v>23</v>
      </c>
      <c r="D23" s="30">
        <v>218</v>
      </c>
      <c r="E23" s="30">
        <v>182323</v>
      </c>
      <c r="F23" s="30"/>
      <c r="G23" s="30">
        <v>140</v>
      </c>
      <c r="H23" s="31">
        <v>67919</v>
      </c>
      <c r="I23" s="19"/>
      <c r="J23" s="32"/>
      <c r="K23" s="32"/>
    </row>
    <row r="24" spans="1:14" x14ac:dyDescent="0.2">
      <c r="A24" s="19"/>
      <c r="B24" s="33"/>
      <c r="C24" s="29" t="s">
        <v>24</v>
      </c>
      <c r="D24" s="30">
        <v>16</v>
      </c>
      <c r="E24" s="30">
        <v>20579</v>
      </c>
      <c r="F24" s="30"/>
      <c r="G24" s="30">
        <v>31</v>
      </c>
      <c r="H24" s="31">
        <v>17187</v>
      </c>
      <c r="I24" s="19"/>
      <c r="J24" s="32"/>
      <c r="K24" s="32"/>
    </row>
    <row r="25" spans="1:14" x14ac:dyDescent="0.2">
      <c r="A25" s="19"/>
      <c r="B25" s="33"/>
      <c r="C25" s="29" t="s">
        <v>25</v>
      </c>
      <c r="D25" s="30">
        <v>179</v>
      </c>
      <c r="E25" s="30">
        <v>178995</v>
      </c>
      <c r="F25" s="30"/>
      <c r="G25" s="30">
        <v>138</v>
      </c>
      <c r="H25" s="31">
        <v>81997</v>
      </c>
      <c r="I25" s="19"/>
      <c r="J25" s="32"/>
      <c r="K25" s="32"/>
    </row>
    <row r="26" spans="1:14" x14ac:dyDescent="0.2">
      <c r="A26" s="19"/>
      <c r="B26" s="33"/>
      <c r="C26" s="29" t="s">
        <v>26</v>
      </c>
      <c r="D26" s="30">
        <v>52</v>
      </c>
      <c r="E26" s="30">
        <v>85384</v>
      </c>
      <c r="F26" s="30"/>
      <c r="G26" s="30">
        <v>40</v>
      </c>
      <c r="H26" s="31">
        <v>45773</v>
      </c>
      <c r="I26" s="19"/>
      <c r="J26" s="32"/>
      <c r="K26" s="32"/>
    </row>
    <row r="27" spans="1:14" x14ac:dyDescent="0.2">
      <c r="A27" s="19"/>
      <c r="B27" s="33"/>
      <c r="C27" s="34"/>
      <c r="D27" s="35"/>
      <c r="E27" s="35"/>
      <c r="F27" s="35"/>
      <c r="G27" s="35"/>
      <c r="H27" s="36"/>
      <c r="I27" s="19"/>
      <c r="J27" s="32"/>
      <c r="K27" s="32"/>
    </row>
    <row r="28" spans="1:14" x14ac:dyDescent="0.2">
      <c r="A28" s="19"/>
      <c r="B28" s="43" t="s">
        <v>27</v>
      </c>
      <c r="C28" s="37" t="s">
        <v>12</v>
      </c>
      <c r="D28" s="44">
        <f>SUM(D29:D30)</f>
        <v>2752</v>
      </c>
      <c r="E28" s="38">
        <f>SUM(E29:E30)</f>
        <v>3227656</v>
      </c>
      <c r="F28" s="38"/>
      <c r="G28" s="38">
        <f>SUM(G29:G30)</f>
        <v>1895</v>
      </c>
      <c r="H28" s="39">
        <f>SUM(H29:H30)</f>
        <v>1185969</v>
      </c>
      <c r="I28" s="19"/>
      <c r="J28" s="32"/>
      <c r="K28" s="32"/>
    </row>
    <row r="29" spans="1:14" x14ac:dyDescent="0.2">
      <c r="A29" s="19"/>
      <c r="B29" s="33"/>
      <c r="C29" s="29" t="s">
        <v>28</v>
      </c>
      <c r="D29" s="30">
        <v>2099</v>
      </c>
      <c r="E29" s="30">
        <v>2576380</v>
      </c>
      <c r="F29" s="30"/>
      <c r="G29" s="45">
        <v>1516</v>
      </c>
      <c r="H29" s="31">
        <v>1030533</v>
      </c>
      <c r="I29" s="19"/>
      <c r="J29" s="32"/>
      <c r="K29" s="32"/>
    </row>
    <row r="30" spans="1:14" x14ac:dyDescent="0.2">
      <c r="A30" s="19"/>
      <c r="B30" s="33"/>
      <c r="C30" s="29" t="s">
        <v>15</v>
      </c>
      <c r="D30" s="30">
        <v>653</v>
      </c>
      <c r="E30" s="30">
        <v>651276</v>
      </c>
      <c r="F30" s="30"/>
      <c r="G30" s="45">
        <v>379</v>
      </c>
      <c r="H30" s="31">
        <v>155436</v>
      </c>
      <c r="I30" s="19"/>
      <c r="J30" s="32"/>
      <c r="K30" s="32"/>
    </row>
    <row r="31" spans="1:14" x14ac:dyDescent="0.2">
      <c r="A31" s="19"/>
      <c r="B31" s="33"/>
      <c r="C31" s="34"/>
      <c r="D31" s="30"/>
      <c r="E31" s="30"/>
      <c r="F31" s="30"/>
      <c r="G31" s="30"/>
      <c r="H31" s="31"/>
      <c r="I31" s="19"/>
      <c r="J31" s="32"/>
      <c r="K31" s="32"/>
    </row>
    <row r="32" spans="1:14" x14ac:dyDescent="0.2">
      <c r="A32" s="19"/>
      <c r="B32" s="28" t="s">
        <v>29</v>
      </c>
      <c r="C32" s="37" t="s">
        <v>12</v>
      </c>
      <c r="D32" s="38">
        <f>SUM(D33:D34)</f>
        <v>443</v>
      </c>
      <c r="E32" s="38">
        <f>SUM(E33:E34)</f>
        <v>554342</v>
      </c>
      <c r="F32" s="38"/>
      <c r="G32" s="38">
        <f>SUM(G33:G34)</f>
        <v>305</v>
      </c>
      <c r="H32" s="39">
        <f>SUM(H33:H34)</f>
        <v>233923</v>
      </c>
      <c r="I32" s="19"/>
      <c r="J32" s="32"/>
      <c r="K32" s="32"/>
    </row>
    <row r="33" spans="1:11" x14ac:dyDescent="0.2">
      <c r="A33" s="19"/>
      <c r="B33" s="33"/>
      <c r="C33" s="46" t="s">
        <v>17</v>
      </c>
      <c r="D33" s="30">
        <v>352</v>
      </c>
      <c r="E33" s="30">
        <v>461245</v>
      </c>
      <c r="F33" s="30"/>
      <c r="G33" s="30">
        <v>273</v>
      </c>
      <c r="H33" s="31">
        <v>218031</v>
      </c>
      <c r="I33" s="19"/>
      <c r="J33" s="32"/>
      <c r="K33" s="32"/>
    </row>
    <row r="34" spans="1:11" x14ac:dyDescent="0.2">
      <c r="A34" s="19"/>
      <c r="B34" s="33"/>
      <c r="C34" s="29" t="s">
        <v>30</v>
      </c>
      <c r="D34" s="30">
        <v>91</v>
      </c>
      <c r="E34" s="30">
        <v>93097</v>
      </c>
      <c r="F34" s="30"/>
      <c r="G34" s="30">
        <v>32</v>
      </c>
      <c r="H34" s="31">
        <v>15892</v>
      </c>
      <c r="I34" s="19"/>
      <c r="J34" s="32"/>
      <c r="K34" s="32"/>
    </row>
    <row r="35" spans="1:11" x14ac:dyDescent="0.2">
      <c r="A35" s="19"/>
      <c r="B35" s="33"/>
      <c r="C35" s="34"/>
      <c r="D35" s="35"/>
      <c r="E35" s="35"/>
      <c r="F35" s="35"/>
      <c r="G35" s="35"/>
      <c r="H35" s="36"/>
      <c r="I35" s="19"/>
      <c r="J35" s="32"/>
      <c r="K35" s="32"/>
    </row>
    <row r="36" spans="1:11" x14ac:dyDescent="0.2">
      <c r="A36" s="19"/>
      <c r="B36" s="28" t="s">
        <v>31</v>
      </c>
      <c r="C36" s="37" t="s">
        <v>12</v>
      </c>
      <c r="D36" s="38">
        <f>SUM(D37:D38)</f>
        <v>286</v>
      </c>
      <c r="E36" s="38">
        <f>SUM(E37:E38)</f>
        <v>409749</v>
      </c>
      <c r="F36" s="38"/>
      <c r="G36" s="38">
        <f>SUM(G37:G38)</f>
        <v>228</v>
      </c>
      <c r="H36" s="39">
        <f>SUM(H37:H38)</f>
        <v>204044</v>
      </c>
      <c r="I36" s="19"/>
      <c r="J36" s="32"/>
      <c r="K36" s="32"/>
    </row>
    <row r="37" spans="1:11" x14ac:dyDescent="0.2">
      <c r="A37" s="19"/>
      <c r="B37" s="33"/>
      <c r="C37" s="29" t="s">
        <v>17</v>
      </c>
      <c r="D37" s="30">
        <v>150</v>
      </c>
      <c r="E37" s="30">
        <v>272661</v>
      </c>
      <c r="F37" s="30"/>
      <c r="G37" s="30">
        <v>120</v>
      </c>
      <c r="H37" s="31">
        <v>127466</v>
      </c>
      <c r="I37" s="19"/>
      <c r="J37" s="32"/>
      <c r="K37" s="32"/>
    </row>
    <row r="38" spans="1:11" x14ac:dyDescent="0.2">
      <c r="A38" s="19"/>
      <c r="B38" s="33"/>
      <c r="C38" s="29" t="s">
        <v>25</v>
      </c>
      <c r="D38" s="30">
        <v>136</v>
      </c>
      <c r="E38" s="30">
        <v>137088</v>
      </c>
      <c r="F38" s="30"/>
      <c r="G38" s="30">
        <v>108</v>
      </c>
      <c r="H38" s="31">
        <v>76578</v>
      </c>
      <c r="I38" s="19"/>
      <c r="J38" s="32"/>
      <c r="K38" s="32"/>
    </row>
    <row r="39" spans="1:11" x14ac:dyDescent="0.2">
      <c r="A39" s="19"/>
      <c r="B39" s="33"/>
      <c r="C39" s="34"/>
      <c r="D39" s="30"/>
      <c r="E39" s="30"/>
      <c r="F39" s="30"/>
      <c r="G39" s="30"/>
      <c r="H39" s="31"/>
      <c r="I39" s="19"/>
      <c r="J39" s="32"/>
      <c r="K39" s="32"/>
    </row>
    <row r="40" spans="1:11" x14ac:dyDescent="0.2">
      <c r="A40" s="19"/>
      <c r="B40" s="28" t="s">
        <v>32</v>
      </c>
      <c r="C40" s="37" t="s">
        <v>12</v>
      </c>
      <c r="D40" s="38">
        <f>SUM(D41:D42)</f>
        <v>680</v>
      </c>
      <c r="E40" s="38">
        <f>SUM(E41:E42)</f>
        <v>520927</v>
      </c>
      <c r="G40" s="38">
        <f>SUM(G41:G42)</f>
        <v>600</v>
      </c>
      <c r="H40" s="39">
        <f>SUM(H41:H42)</f>
        <v>279650</v>
      </c>
      <c r="I40" s="19"/>
      <c r="J40" s="32"/>
      <c r="K40" s="32"/>
    </row>
    <row r="41" spans="1:11" x14ac:dyDescent="0.2">
      <c r="A41" s="19"/>
      <c r="B41" s="33"/>
      <c r="C41" s="29" t="s">
        <v>23</v>
      </c>
      <c r="D41" s="30">
        <v>422</v>
      </c>
      <c r="E41" s="30">
        <v>324329</v>
      </c>
      <c r="F41" s="30"/>
      <c r="G41" s="30">
        <v>387</v>
      </c>
      <c r="H41" s="31">
        <v>176463</v>
      </c>
      <c r="I41" s="19"/>
      <c r="J41" s="32"/>
      <c r="K41" s="32"/>
    </row>
    <row r="42" spans="1:11" x14ac:dyDescent="0.2">
      <c r="A42" s="19"/>
      <c r="B42" s="33"/>
      <c r="C42" s="29" t="s">
        <v>24</v>
      </c>
      <c r="D42" s="30">
        <v>258</v>
      </c>
      <c r="E42" s="30">
        <v>196598</v>
      </c>
      <c r="F42" s="30"/>
      <c r="G42" s="30">
        <v>213</v>
      </c>
      <c r="H42" s="31">
        <v>103187</v>
      </c>
      <c r="I42" s="19"/>
      <c r="J42" s="32"/>
      <c r="K42" s="32"/>
    </row>
    <row r="43" spans="1:11" x14ac:dyDescent="0.2">
      <c r="A43" s="19"/>
      <c r="B43" s="33"/>
      <c r="C43" s="29"/>
      <c r="D43" s="30"/>
      <c r="E43" s="30"/>
      <c r="F43" s="30"/>
      <c r="G43" s="30"/>
      <c r="H43" s="31"/>
      <c r="I43" s="19"/>
      <c r="J43" s="32"/>
      <c r="K43" s="32"/>
    </row>
    <row r="44" spans="1:11" x14ac:dyDescent="0.2">
      <c r="A44" s="19"/>
      <c r="B44" s="28" t="s">
        <v>33</v>
      </c>
      <c r="C44" s="29" t="s">
        <v>34</v>
      </c>
      <c r="D44" s="41">
        <v>12</v>
      </c>
      <c r="E44" s="41">
        <v>27510</v>
      </c>
      <c r="F44" s="41"/>
      <c r="G44" s="41">
        <v>12</v>
      </c>
      <c r="H44" s="42">
        <v>20967</v>
      </c>
      <c r="I44" s="19"/>
      <c r="J44" s="32"/>
      <c r="K44" s="32"/>
    </row>
    <row r="45" spans="1:11" x14ac:dyDescent="0.2">
      <c r="A45" s="19"/>
      <c r="B45" s="9"/>
      <c r="C45" s="10"/>
      <c r="D45" s="47"/>
      <c r="E45" s="47"/>
      <c r="F45" s="47"/>
      <c r="G45" s="47"/>
      <c r="H45" s="48"/>
      <c r="I45" s="27"/>
      <c r="K45" s="49"/>
    </row>
    <row r="46" spans="1:11" x14ac:dyDescent="0.2">
      <c r="A46" s="19"/>
      <c r="B46" s="28" t="s">
        <v>35</v>
      </c>
      <c r="D46" s="38">
        <f>D40+D44+D36+D32+D20+D18+D16+D11+D9+D28</f>
        <v>9764</v>
      </c>
      <c r="E46" s="38">
        <f>E40+E44+E36+E32+E20+E18+E16+E11+E9+E28</f>
        <v>11372070</v>
      </c>
      <c r="F46" s="38"/>
      <c r="G46" s="38">
        <f>G40+G44+G36+G32+G20+G18+G16+G11+G9+G28</f>
        <v>7369</v>
      </c>
      <c r="H46" s="39">
        <f>H40+H44+H36+H32+H20+H18+H16+H11+H9+H28</f>
        <v>4717062</v>
      </c>
      <c r="I46" s="19"/>
    </row>
    <row r="47" spans="1:11" x14ac:dyDescent="0.2">
      <c r="A47" s="19"/>
      <c r="B47" s="50" t="s">
        <v>36</v>
      </c>
      <c r="D47" s="38"/>
      <c r="E47" s="38">
        <f>E46*K47</f>
        <v>198888975.24749997</v>
      </c>
      <c r="F47" s="38"/>
      <c r="G47" s="38"/>
      <c r="H47" s="39">
        <f>H46*K47</f>
        <v>82497876.583499998</v>
      </c>
      <c r="I47" s="19"/>
      <c r="J47" s="51" t="s">
        <v>63</v>
      </c>
      <c r="K47" s="52">
        <v>17.489249999999998</v>
      </c>
    </row>
    <row r="48" spans="1:11" x14ac:dyDescent="0.2">
      <c r="B48" s="24"/>
      <c r="C48" s="25"/>
      <c r="D48" s="53"/>
      <c r="E48" s="53"/>
      <c r="F48" s="53"/>
      <c r="G48" s="53"/>
      <c r="H48" s="54"/>
      <c r="I48" s="19"/>
    </row>
    <row r="53" spans="1:6" x14ac:dyDescent="0.2">
      <c r="B53" s="2"/>
    </row>
    <row r="54" spans="1:6" x14ac:dyDescent="0.2">
      <c r="B54" s="3"/>
    </row>
    <row r="55" spans="1:6" x14ac:dyDescent="0.2">
      <c r="B55" s="4" t="s">
        <v>38</v>
      </c>
    </row>
    <row r="56" spans="1:6" x14ac:dyDescent="0.2">
      <c r="B56" s="6" t="str">
        <f>'[2]A RESERVAS 528'!$B$4</f>
        <v xml:space="preserve">     (al 30 de junio de 2005, montos expresados en U.F.)</v>
      </c>
    </row>
    <row r="57" spans="1:6" x14ac:dyDescent="0.2">
      <c r="A57" s="19"/>
      <c r="B57" s="9"/>
      <c r="C57" s="10"/>
      <c r="D57" s="10"/>
      <c r="E57" s="11"/>
      <c r="F57" s="27"/>
    </row>
    <row r="58" spans="1:6" x14ac:dyDescent="0.2">
      <c r="A58" s="27"/>
      <c r="B58" s="20"/>
      <c r="D58" s="17" t="s">
        <v>39</v>
      </c>
      <c r="E58" s="55"/>
      <c r="F58" s="19"/>
    </row>
    <row r="59" spans="1:6" x14ac:dyDescent="0.2">
      <c r="A59" s="19"/>
      <c r="B59" s="12" t="s">
        <v>3</v>
      </c>
      <c r="C59" s="13" t="s">
        <v>4</v>
      </c>
      <c r="D59" s="139" t="s">
        <v>40</v>
      </c>
      <c r="E59" s="140"/>
      <c r="F59" s="19"/>
    </row>
    <row r="60" spans="1:6" x14ac:dyDescent="0.2">
      <c r="A60" s="19"/>
      <c r="B60" s="56"/>
      <c r="C60" s="57"/>
      <c r="D60" s="21" t="s">
        <v>41</v>
      </c>
      <c r="E60" s="23" t="s">
        <v>42</v>
      </c>
      <c r="F60" s="19"/>
    </row>
    <row r="61" spans="1:6" x14ac:dyDescent="0.2">
      <c r="A61" s="19"/>
      <c r="B61" s="24"/>
      <c r="C61" s="25"/>
      <c r="D61" s="25"/>
      <c r="E61" s="26"/>
      <c r="F61" s="27"/>
    </row>
    <row r="62" spans="1:6" x14ac:dyDescent="0.2">
      <c r="A62" s="19"/>
      <c r="B62" s="28" t="s">
        <v>9</v>
      </c>
      <c r="C62" s="29" t="s">
        <v>10</v>
      </c>
      <c r="D62" s="35">
        <v>1</v>
      </c>
      <c r="E62" s="36">
        <v>386</v>
      </c>
      <c r="F62" s="19"/>
    </row>
    <row r="63" spans="1:6" x14ac:dyDescent="0.2">
      <c r="A63" s="19"/>
      <c r="B63" s="33"/>
      <c r="D63" s="30"/>
      <c r="E63" s="31"/>
      <c r="F63" s="19"/>
    </row>
    <row r="64" spans="1:6" x14ac:dyDescent="0.2">
      <c r="A64" s="19"/>
      <c r="B64" s="43" t="s">
        <v>27</v>
      </c>
      <c r="C64" s="29" t="s">
        <v>28</v>
      </c>
      <c r="D64" s="30">
        <v>17</v>
      </c>
      <c r="E64" s="31">
        <v>1844</v>
      </c>
      <c r="F64" s="19"/>
    </row>
    <row r="65" spans="1:15" x14ac:dyDescent="0.2">
      <c r="A65" s="19"/>
      <c r="B65" s="28"/>
      <c r="C65" s="29"/>
      <c r="D65" s="58"/>
      <c r="E65" s="59"/>
      <c r="F65" s="19"/>
    </row>
    <row r="66" spans="1:15" x14ac:dyDescent="0.2">
      <c r="A66" s="19"/>
      <c r="B66" s="60" t="s">
        <v>33</v>
      </c>
      <c r="C66" s="61" t="s">
        <v>21</v>
      </c>
      <c r="D66" s="62">
        <v>3</v>
      </c>
      <c r="E66" s="63">
        <v>803</v>
      </c>
      <c r="F66" s="19"/>
    </row>
    <row r="67" spans="1:15" x14ac:dyDescent="0.2">
      <c r="A67" s="19"/>
      <c r="B67" s="64"/>
      <c r="C67" s="65"/>
      <c r="D67" s="66"/>
      <c r="E67" s="67"/>
      <c r="F67" s="27"/>
    </row>
    <row r="68" spans="1:15" x14ac:dyDescent="0.2">
      <c r="A68" s="19"/>
      <c r="B68" s="28" t="s">
        <v>35</v>
      </c>
      <c r="D68" s="38">
        <f>SUM(D62:D66)</f>
        <v>21</v>
      </c>
      <c r="E68" s="39">
        <f>SUM(E62:E66)</f>
        <v>3033</v>
      </c>
      <c r="F68" s="19"/>
    </row>
    <row r="69" spans="1:15" x14ac:dyDescent="0.2">
      <c r="A69" s="19"/>
      <c r="B69" s="50" t="s">
        <v>36</v>
      </c>
      <c r="D69" s="38"/>
      <c r="E69" s="39">
        <f>E68*H69</f>
        <v>53044.895249999994</v>
      </c>
      <c r="F69" s="19"/>
      <c r="G69" s="51" t="s">
        <v>63</v>
      </c>
      <c r="H69" s="68">
        <v>17.489249999999998</v>
      </c>
    </row>
    <row r="70" spans="1:15" x14ac:dyDescent="0.2">
      <c r="A70" s="19"/>
      <c r="B70" s="24"/>
      <c r="C70" s="25"/>
      <c r="D70" s="69"/>
      <c r="E70" s="70"/>
      <c r="F70" s="27"/>
    </row>
    <row r="74" spans="1:15" x14ac:dyDescent="0.2">
      <c r="A74" s="71" t="s">
        <v>43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</row>
    <row r="75" spans="1:15" x14ac:dyDescent="0.2">
      <c r="A75" s="73" t="str">
        <f>'[2]A RESERVAS 528'!$B$4</f>
        <v xml:space="preserve">     (al 30 de junio de 2005, montos expresados en U.F.)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</row>
    <row r="76" spans="1:15" x14ac:dyDescent="0.2">
      <c r="A76" s="74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6"/>
      <c r="M76" s="77"/>
      <c r="N76" s="72"/>
      <c r="O76" s="72"/>
    </row>
    <row r="77" spans="1:15" x14ac:dyDescent="0.2">
      <c r="A77" s="78"/>
      <c r="B77" s="72"/>
      <c r="C77" s="79"/>
      <c r="D77" s="80"/>
      <c r="E77" s="80" t="s">
        <v>44</v>
      </c>
      <c r="F77" s="80"/>
      <c r="G77" s="79"/>
      <c r="H77" s="79"/>
      <c r="I77" s="72"/>
      <c r="J77" s="81" t="s">
        <v>45</v>
      </c>
      <c r="K77" s="81"/>
      <c r="L77" s="82"/>
      <c r="M77" s="83"/>
      <c r="N77" s="72"/>
      <c r="O77" s="72"/>
    </row>
    <row r="78" spans="1:15" x14ac:dyDescent="0.2">
      <c r="A78" s="84" t="s">
        <v>3</v>
      </c>
      <c r="B78" s="85" t="s">
        <v>4</v>
      </c>
      <c r="C78" s="86"/>
      <c r="D78" s="87" t="s">
        <v>46</v>
      </c>
      <c r="E78" s="86"/>
      <c r="F78" s="88"/>
      <c r="G78" s="89" t="s">
        <v>47</v>
      </c>
      <c r="H78" s="86"/>
      <c r="I78" s="72"/>
      <c r="J78" s="72"/>
      <c r="K78" s="72"/>
      <c r="L78" s="90"/>
      <c r="M78" s="83"/>
      <c r="N78" s="72"/>
      <c r="O78" s="72"/>
    </row>
    <row r="79" spans="1:15" x14ac:dyDescent="0.2">
      <c r="A79" s="78"/>
      <c r="B79" s="72"/>
      <c r="C79" s="71" t="s">
        <v>48</v>
      </c>
      <c r="D79" s="91"/>
      <c r="E79" s="92" t="s">
        <v>49</v>
      </c>
      <c r="F79" s="93"/>
      <c r="G79" s="71" t="s">
        <v>50</v>
      </c>
      <c r="H79" s="94"/>
      <c r="I79" s="94"/>
      <c r="J79" s="71" t="s">
        <v>48</v>
      </c>
      <c r="K79" s="91"/>
      <c r="L79" s="95" t="s">
        <v>49</v>
      </c>
      <c r="M79" s="83"/>
      <c r="N79" s="72"/>
      <c r="O79" s="72"/>
    </row>
    <row r="80" spans="1:15" x14ac:dyDescent="0.2">
      <c r="A80" s="78"/>
      <c r="B80" s="72"/>
      <c r="C80" s="96" t="s">
        <v>7</v>
      </c>
      <c r="D80" s="92" t="s">
        <v>8</v>
      </c>
      <c r="E80" s="96" t="s">
        <v>8</v>
      </c>
      <c r="F80" s="96"/>
      <c r="G80" s="92" t="s">
        <v>7</v>
      </c>
      <c r="H80" s="92" t="s">
        <v>51</v>
      </c>
      <c r="I80" s="92"/>
      <c r="J80" s="96" t="s">
        <v>7</v>
      </c>
      <c r="K80" s="96" t="s">
        <v>52</v>
      </c>
      <c r="L80" s="97" t="s">
        <v>8</v>
      </c>
      <c r="M80" s="83"/>
      <c r="N80" s="72"/>
      <c r="O80" s="72"/>
    </row>
    <row r="81" spans="1:15" x14ac:dyDescent="0.2">
      <c r="A81" s="98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100"/>
      <c r="M81" s="77"/>
      <c r="N81" s="72"/>
      <c r="O81" s="72"/>
    </row>
    <row r="82" spans="1:15" x14ac:dyDescent="0.2">
      <c r="A82" s="101" t="s">
        <v>53</v>
      </c>
      <c r="B82" s="102" t="s">
        <v>14</v>
      </c>
      <c r="C82" s="103">
        <v>4220</v>
      </c>
      <c r="D82" s="103">
        <v>3001988</v>
      </c>
      <c r="E82" s="103">
        <v>158052</v>
      </c>
      <c r="F82" s="103"/>
      <c r="G82" s="103">
        <v>0</v>
      </c>
      <c r="H82" s="103">
        <v>0</v>
      </c>
      <c r="I82" s="103"/>
      <c r="J82" s="103">
        <v>1624</v>
      </c>
      <c r="K82" s="103">
        <v>253156</v>
      </c>
      <c r="L82" s="104">
        <v>67697</v>
      </c>
      <c r="M82" s="72"/>
      <c r="N82" s="72"/>
      <c r="O82" s="72"/>
    </row>
    <row r="83" spans="1:15" x14ac:dyDescent="0.2">
      <c r="A83" s="105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7"/>
      <c r="M83" s="77"/>
      <c r="N83" s="72"/>
      <c r="O83" s="72"/>
    </row>
    <row r="84" spans="1:15" x14ac:dyDescent="0.2">
      <c r="A84" s="101" t="s">
        <v>54</v>
      </c>
      <c r="B84" s="108" t="s">
        <v>34</v>
      </c>
      <c r="C84" s="103">
        <v>0</v>
      </c>
      <c r="D84" s="103">
        <v>0</v>
      </c>
      <c r="E84" s="103">
        <v>0</v>
      </c>
      <c r="F84" s="109"/>
      <c r="G84" s="109">
        <v>1</v>
      </c>
      <c r="H84" s="109">
        <v>25</v>
      </c>
      <c r="I84" s="109"/>
      <c r="J84" s="109">
        <v>9</v>
      </c>
      <c r="K84" s="109">
        <v>479</v>
      </c>
      <c r="L84" s="110">
        <v>0</v>
      </c>
      <c r="M84" s="72"/>
      <c r="N84" s="72"/>
      <c r="O84" s="72"/>
    </row>
    <row r="85" spans="1:15" x14ac:dyDescent="0.2">
      <c r="A85" s="111"/>
      <c r="B85" s="108"/>
      <c r="C85" s="112"/>
      <c r="D85" s="112"/>
      <c r="E85" s="112"/>
      <c r="F85" s="112"/>
      <c r="G85" s="112"/>
      <c r="H85" s="112"/>
      <c r="I85" s="112"/>
      <c r="J85" s="112"/>
      <c r="K85" s="112"/>
      <c r="L85" s="113"/>
      <c r="M85" s="72"/>
      <c r="N85" s="72"/>
      <c r="O85" s="72"/>
    </row>
    <row r="86" spans="1:15" x14ac:dyDescent="0.2">
      <c r="A86" s="101" t="s">
        <v>11</v>
      </c>
      <c r="B86" s="114" t="s">
        <v>55</v>
      </c>
      <c r="C86" s="109">
        <f>SUM(C87:C89)</f>
        <v>125</v>
      </c>
      <c r="D86" s="109">
        <f>SUM(D87:D89)</f>
        <v>13153</v>
      </c>
      <c r="E86" s="109">
        <f>SUM(E87:E89)</f>
        <v>0</v>
      </c>
      <c r="F86" s="109"/>
      <c r="G86" s="109">
        <f>SUM(G87:G89)</f>
        <v>3</v>
      </c>
      <c r="H86" s="109">
        <f>SUM(H87:H89)</f>
        <v>113</v>
      </c>
      <c r="I86" s="109"/>
      <c r="J86" s="109">
        <f>SUM(J87:J89)</f>
        <v>9</v>
      </c>
      <c r="K86" s="109">
        <f>SUM(K87:K89)</f>
        <v>3728</v>
      </c>
      <c r="L86" s="110">
        <f>SUM(L87:L89)</f>
        <v>0</v>
      </c>
      <c r="M86" s="72"/>
      <c r="N86" s="72"/>
      <c r="O86" s="72"/>
    </row>
    <row r="87" spans="1:15" x14ac:dyDescent="0.2">
      <c r="A87" s="111"/>
      <c r="B87" s="102" t="s">
        <v>56</v>
      </c>
      <c r="C87" s="112">
        <v>4</v>
      </c>
      <c r="D87" s="112">
        <v>0</v>
      </c>
      <c r="E87" s="112">
        <v>0</v>
      </c>
      <c r="F87" s="112"/>
      <c r="G87" s="112">
        <v>0</v>
      </c>
      <c r="H87" s="112">
        <v>0</v>
      </c>
      <c r="I87" s="112"/>
      <c r="J87" s="112">
        <v>1</v>
      </c>
      <c r="K87" s="112">
        <v>712</v>
      </c>
      <c r="L87" s="113">
        <v>0</v>
      </c>
      <c r="M87" s="72"/>
      <c r="N87" s="72"/>
      <c r="O87" s="72"/>
    </row>
    <row r="88" spans="1:15" x14ac:dyDescent="0.2">
      <c r="A88" s="111"/>
      <c r="B88" s="102" t="s">
        <v>22</v>
      </c>
      <c r="C88" s="112">
        <v>46</v>
      </c>
      <c r="D88" s="112">
        <v>1783</v>
      </c>
      <c r="E88" s="112">
        <v>0</v>
      </c>
      <c r="F88" s="112"/>
      <c r="G88" s="112">
        <v>0</v>
      </c>
      <c r="H88" s="112">
        <v>0</v>
      </c>
      <c r="I88" s="112"/>
      <c r="J88" s="112">
        <v>3</v>
      </c>
      <c r="K88" s="112">
        <v>2031</v>
      </c>
      <c r="L88" s="113">
        <v>0</v>
      </c>
      <c r="M88" s="72"/>
      <c r="N88" s="72"/>
      <c r="O88" s="72"/>
    </row>
    <row r="89" spans="1:15" x14ac:dyDescent="0.2">
      <c r="A89" s="111"/>
      <c r="B89" s="102" t="s">
        <v>28</v>
      </c>
      <c r="C89" s="112">
        <v>75</v>
      </c>
      <c r="D89" s="112">
        <v>11370</v>
      </c>
      <c r="E89" s="112">
        <v>0</v>
      </c>
      <c r="F89" s="112"/>
      <c r="G89" s="112">
        <v>3</v>
      </c>
      <c r="H89" s="112">
        <v>113</v>
      </c>
      <c r="I89" s="112"/>
      <c r="J89" s="112">
        <v>5</v>
      </c>
      <c r="K89" s="112">
        <v>985</v>
      </c>
      <c r="L89" s="113">
        <v>0</v>
      </c>
      <c r="M89" s="72"/>
      <c r="N89" s="72"/>
      <c r="O89" s="72"/>
    </row>
    <row r="90" spans="1:15" x14ac:dyDescent="0.2">
      <c r="A90" s="111"/>
      <c r="B90" s="102"/>
      <c r="C90" s="112"/>
      <c r="D90" s="112"/>
      <c r="E90" s="112"/>
      <c r="F90" s="112"/>
      <c r="G90" s="112"/>
      <c r="H90" s="112"/>
      <c r="I90" s="112"/>
      <c r="J90" s="112"/>
      <c r="K90" s="112"/>
      <c r="L90" s="113"/>
      <c r="M90" s="72"/>
      <c r="N90" s="72"/>
      <c r="O90" s="72"/>
    </row>
    <row r="91" spans="1:15" x14ac:dyDescent="0.2">
      <c r="A91" s="101" t="s">
        <v>16</v>
      </c>
      <c r="B91" s="114" t="s">
        <v>12</v>
      </c>
      <c r="C91" s="109">
        <f>SUM(C92:C93)</f>
        <v>3764</v>
      </c>
      <c r="D91" s="109">
        <f>SUM(D92:D93)</f>
        <v>3322806</v>
      </c>
      <c r="E91" s="109">
        <f>SUM(E92:E93)</f>
        <v>108761</v>
      </c>
      <c r="F91" s="109"/>
      <c r="G91" s="109">
        <f>SUM(G92:G93)</f>
        <v>60</v>
      </c>
      <c r="H91" s="109">
        <f>SUM(H92:H93)</f>
        <v>14808</v>
      </c>
      <c r="I91" s="109"/>
      <c r="J91" s="109">
        <f>SUM(J92:J93)</f>
        <v>77</v>
      </c>
      <c r="K91" s="109">
        <f>SUM(K92:K93)</f>
        <v>28496</v>
      </c>
      <c r="L91" s="110">
        <f>SUM(L92:L93)</f>
        <v>71276</v>
      </c>
      <c r="M91" s="72"/>
      <c r="N91" s="72"/>
      <c r="O91" s="72"/>
    </row>
    <row r="92" spans="1:15" x14ac:dyDescent="0.2">
      <c r="A92" s="111"/>
      <c r="B92" s="102" t="s">
        <v>17</v>
      </c>
      <c r="C92" s="112">
        <v>3705</v>
      </c>
      <c r="D92" s="112">
        <v>3277822</v>
      </c>
      <c r="E92" s="112">
        <v>108761</v>
      </c>
      <c r="F92" s="112"/>
      <c r="G92" s="112">
        <v>57</v>
      </c>
      <c r="H92" s="112">
        <v>13005</v>
      </c>
      <c r="I92" s="112"/>
      <c r="J92" s="112">
        <v>77</v>
      </c>
      <c r="K92" s="112">
        <v>28496</v>
      </c>
      <c r="L92" s="113">
        <v>71276</v>
      </c>
      <c r="M92" s="72"/>
      <c r="N92" s="72"/>
      <c r="O92" s="72"/>
    </row>
    <row r="93" spans="1:15" x14ac:dyDescent="0.2">
      <c r="A93" s="111"/>
      <c r="B93" s="115" t="s">
        <v>30</v>
      </c>
      <c r="C93" s="116">
        <v>59</v>
      </c>
      <c r="D93" s="116">
        <v>44984</v>
      </c>
      <c r="E93" s="116">
        <v>0</v>
      </c>
      <c r="F93" s="116"/>
      <c r="G93" s="116">
        <v>3</v>
      </c>
      <c r="H93" s="116">
        <v>1803</v>
      </c>
      <c r="I93" s="116"/>
      <c r="J93" s="116">
        <v>0</v>
      </c>
      <c r="K93" s="116">
        <v>0</v>
      </c>
      <c r="L93" s="117">
        <v>0</v>
      </c>
      <c r="M93" s="72"/>
      <c r="N93" s="72"/>
      <c r="O93" s="72"/>
    </row>
    <row r="94" spans="1:15" x14ac:dyDescent="0.2">
      <c r="A94" s="111"/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7"/>
      <c r="M94" s="72"/>
      <c r="N94" s="72"/>
      <c r="O94" s="72"/>
    </row>
    <row r="95" spans="1:15" x14ac:dyDescent="0.2">
      <c r="A95" s="101" t="s">
        <v>27</v>
      </c>
      <c r="B95" s="114" t="s">
        <v>12</v>
      </c>
      <c r="C95" s="109">
        <f>SUM(C96:C100)</f>
        <v>6244</v>
      </c>
      <c r="D95" s="109">
        <f>SUM(D96:D100)</f>
        <v>4954317</v>
      </c>
      <c r="E95" s="109">
        <f>SUM(E96:E100)</f>
        <v>64328</v>
      </c>
      <c r="F95" s="109"/>
      <c r="G95" s="109">
        <f>SUM(G96:G100)</f>
        <v>104</v>
      </c>
      <c r="H95" s="109">
        <f>SUM(H96:H100)</f>
        <v>29359</v>
      </c>
      <c r="I95" s="109"/>
      <c r="J95" s="109">
        <f>SUM(J96:J100)</f>
        <v>745</v>
      </c>
      <c r="K95" s="109">
        <f>SUM(K96:K100)</f>
        <v>104466</v>
      </c>
      <c r="L95" s="110">
        <f>SUM(L96:L100)</f>
        <v>52678</v>
      </c>
      <c r="M95" s="72"/>
      <c r="N95" s="72"/>
      <c r="O95" s="72"/>
    </row>
    <row r="96" spans="1:15" x14ac:dyDescent="0.2">
      <c r="A96" s="111"/>
      <c r="B96" s="108" t="s">
        <v>56</v>
      </c>
      <c r="C96" s="112">
        <v>1</v>
      </c>
      <c r="D96" s="112">
        <v>798</v>
      </c>
      <c r="E96" s="112">
        <v>0</v>
      </c>
      <c r="F96" s="112"/>
      <c r="G96" s="112">
        <v>0</v>
      </c>
      <c r="H96" s="112">
        <v>0</v>
      </c>
      <c r="I96" s="112"/>
      <c r="J96" s="112">
        <v>0</v>
      </c>
      <c r="K96" s="112">
        <v>0</v>
      </c>
      <c r="L96" s="113">
        <v>0</v>
      </c>
      <c r="M96" s="72"/>
      <c r="N96" s="72"/>
      <c r="O96" s="72"/>
    </row>
    <row r="97" spans="1:15" x14ac:dyDescent="0.2">
      <c r="A97" s="111"/>
      <c r="B97" s="102" t="s">
        <v>30</v>
      </c>
      <c r="C97" s="112">
        <f>1+145</f>
        <v>146</v>
      </c>
      <c r="D97" s="112">
        <f>1793+173478</f>
        <v>175271</v>
      </c>
      <c r="E97" s="112">
        <v>0</v>
      </c>
      <c r="F97" s="112"/>
      <c r="G97" s="112">
        <v>0</v>
      </c>
      <c r="H97" s="112">
        <v>0</v>
      </c>
      <c r="I97" s="112"/>
      <c r="J97" s="112">
        <v>3</v>
      </c>
      <c r="K97" s="112">
        <v>1878</v>
      </c>
      <c r="L97" s="113">
        <v>0</v>
      </c>
      <c r="M97" s="72"/>
      <c r="N97" s="72"/>
      <c r="O97" s="72"/>
    </row>
    <row r="98" spans="1:15" x14ac:dyDescent="0.2">
      <c r="A98" s="111"/>
      <c r="B98" s="102" t="s">
        <v>24</v>
      </c>
      <c r="C98" s="112">
        <v>446</v>
      </c>
      <c r="D98" s="112">
        <v>212424</v>
      </c>
      <c r="E98" s="112">
        <v>11912</v>
      </c>
      <c r="F98" s="112"/>
      <c r="G98" s="112">
        <v>1</v>
      </c>
      <c r="H98" s="112">
        <v>2826</v>
      </c>
      <c r="I98" s="112"/>
      <c r="J98" s="112">
        <v>54</v>
      </c>
      <c r="K98" s="112">
        <v>5983</v>
      </c>
      <c r="L98" s="113">
        <v>12647</v>
      </c>
      <c r="M98" s="72"/>
      <c r="N98" s="72"/>
      <c r="O98" s="72"/>
    </row>
    <row r="99" spans="1:15" x14ac:dyDescent="0.2">
      <c r="A99" s="111"/>
      <c r="B99" s="108" t="s">
        <v>14</v>
      </c>
      <c r="C99" s="112">
        <v>3447</v>
      </c>
      <c r="D99" s="116">
        <v>2661481</v>
      </c>
      <c r="E99" s="116">
        <v>0</v>
      </c>
      <c r="F99" s="116"/>
      <c r="G99" s="116">
        <v>79</v>
      </c>
      <c r="H99" s="116">
        <v>22638</v>
      </c>
      <c r="I99" s="116"/>
      <c r="J99" s="116">
        <v>186</v>
      </c>
      <c r="K99" s="116">
        <v>21404</v>
      </c>
      <c r="L99" s="113">
        <v>0</v>
      </c>
      <c r="M99" s="72"/>
      <c r="N99" s="72"/>
      <c r="O99" s="72"/>
    </row>
    <row r="100" spans="1:15" x14ac:dyDescent="0.2">
      <c r="A100" s="111"/>
      <c r="B100" s="102" t="s">
        <v>28</v>
      </c>
      <c r="C100" s="112">
        <v>2204</v>
      </c>
      <c r="D100" s="116">
        <v>1904343</v>
      </c>
      <c r="E100" s="116">
        <v>52416</v>
      </c>
      <c r="F100" s="116"/>
      <c r="G100" s="116">
        <v>24</v>
      </c>
      <c r="H100" s="116">
        <v>3895</v>
      </c>
      <c r="I100" s="116"/>
      <c r="J100" s="116">
        <v>502</v>
      </c>
      <c r="K100" s="116">
        <v>75201</v>
      </c>
      <c r="L100" s="113">
        <v>40031</v>
      </c>
      <c r="M100" s="72"/>
      <c r="N100" s="72"/>
      <c r="O100" s="72"/>
    </row>
    <row r="101" spans="1:15" x14ac:dyDescent="0.2">
      <c r="A101" s="118"/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4"/>
      <c r="M101" s="72"/>
      <c r="N101" s="72"/>
      <c r="O101" s="72"/>
    </row>
    <row r="102" spans="1:15" x14ac:dyDescent="0.2">
      <c r="A102" s="101" t="s">
        <v>58</v>
      </c>
      <c r="B102" s="102" t="s">
        <v>19</v>
      </c>
      <c r="C102" s="103">
        <f>3+11</f>
        <v>14</v>
      </c>
      <c r="D102" s="103">
        <f>1386+7569</f>
        <v>8955</v>
      </c>
      <c r="E102" s="103">
        <v>0</v>
      </c>
      <c r="F102" s="103"/>
      <c r="G102" s="103">
        <f>6+5</f>
        <v>11</v>
      </c>
      <c r="H102" s="103">
        <v>41</v>
      </c>
      <c r="I102" s="103"/>
      <c r="J102" s="119">
        <f>1+1</f>
        <v>2</v>
      </c>
      <c r="K102" s="103">
        <f>230+241</f>
        <v>471</v>
      </c>
      <c r="L102" s="104">
        <v>0</v>
      </c>
      <c r="M102" s="72"/>
      <c r="N102" s="72"/>
      <c r="O102" s="72"/>
    </row>
    <row r="103" spans="1:15" x14ac:dyDescent="0.2">
      <c r="A103" s="111"/>
      <c r="B103" s="115"/>
      <c r="C103" s="103"/>
      <c r="D103" s="103"/>
      <c r="E103" s="103"/>
      <c r="F103" s="103"/>
      <c r="G103" s="103"/>
      <c r="H103" s="103"/>
      <c r="I103" s="103"/>
      <c r="J103" s="103"/>
      <c r="K103" s="103"/>
      <c r="L103" s="104"/>
      <c r="M103" s="72"/>
      <c r="N103" s="72"/>
      <c r="O103" s="72"/>
    </row>
    <row r="104" spans="1:15" x14ac:dyDescent="0.2">
      <c r="A104" s="101" t="s">
        <v>31</v>
      </c>
      <c r="B104" s="102" t="s">
        <v>22</v>
      </c>
      <c r="C104" s="103">
        <v>1167</v>
      </c>
      <c r="D104" s="103">
        <v>1979174</v>
      </c>
      <c r="E104" s="103">
        <v>71693</v>
      </c>
      <c r="F104" s="103"/>
      <c r="G104" s="103">
        <v>27</v>
      </c>
      <c r="H104" s="103">
        <v>23049</v>
      </c>
      <c r="I104" s="103"/>
      <c r="J104" s="103">
        <v>44</v>
      </c>
      <c r="K104" s="103">
        <v>39175</v>
      </c>
      <c r="L104" s="104">
        <v>58394</v>
      </c>
      <c r="M104" s="72"/>
      <c r="N104" s="72"/>
      <c r="O104" s="72"/>
    </row>
    <row r="105" spans="1:15" x14ac:dyDescent="0.2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90"/>
      <c r="M105" s="72"/>
      <c r="N105" s="72"/>
      <c r="O105" s="72"/>
    </row>
    <row r="106" spans="1:15" x14ac:dyDescent="0.2">
      <c r="A106" s="101" t="s">
        <v>59</v>
      </c>
      <c r="B106" s="102" t="s">
        <v>19</v>
      </c>
      <c r="C106" s="103">
        <v>1</v>
      </c>
      <c r="D106" s="103">
        <v>81</v>
      </c>
      <c r="E106" s="103">
        <v>0</v>
      </c>
      <c r="F106" s="103"/>
      <c r="G106" s="103">
        <v>0</v>
      </c>
      <c r="H106" s="103">
        <v>0</v>
      </c>
      <c r="I106" s="103"/>
      <c r="J106" s="119">
        <v>0</v>
      </c>
      <c r="K106" s="103">
        <v>0</v>
      </c>
      <c r="L106" s="104">
        <v>0</v>
      </c>
      <c r="M106" s="72"/>
      <c r="N106" s="72"/>
      <c r="O106" s="72"/>
    </row>
    <row r="107" spans="1:15" x14ac:dyDescent="0.2">
      <c r="A107" s="111"/>
      <c r="B107" s="115"/>
      <c r="C107" s="112"/>
      <c r="D107" s="112"/>
      <c r="E107" s="112"/>
      <c r="F107" s="112"/>
      <c r="G107" s="112"/>
      <c r="H107" s="112"/>
      <c r="I107" s="112"/>
      <c r="J107" s="112"/>
      <c r="K107" s="112"/>
      <c r="L107" s="113"/>
      <c r="M107" s="72"/>
      <c r="N107" s="72"/>
      <c r="O107" s="72"/>
    </row>
    <row r="108" spans="1:15" x14ac:dyDescent="0.2">
      <c r="A108" s="101" t="s">
        <v>32</v>
      </c>
      <c r="B108" s="102" t="s">
        <v>24</v>
      </c>
      <c r="C108" s="103">
        <v>287</v>
      </c>
      <c r="D108" s="103">
        <v>189266</v>
      </c>
      <c r="E108" s="103">
        <v>0</v>
      </c>
      <c r="F108" s="103"/>
      <c r="G108" s="103">
        <v>0</v>
      </c>
      <c r="H108" s="103">
        <v>0</v>
      </c>
      <c r="I108" s="103"/>
      <c r="J108" s="103">
        <v>12</v>
      </c>
      <c r="K108" s="103">
        <v>978</v>
      </c>
      <c r="L108" s="104">
        <v>0</v>
      </c>
      <c r="M108" s="72"/>
      <c r="N108" s="72"/>
      <c r="O108" s="72"/>
    </row>
    <row r="109" spans="1:15" x14ac:dyDescent="0.2">
      <c r="A109" s="111" t="s">
        <v>60</v>
      </c>
      <c r="B109" s="115"/>
      <c r="C109" s="112"/>
      <c r="D109" s="112"/>
      <c r="E109" s="112"/>
      <c r="F109" s="112"/>
      <c r="G109" s="112"/>
      <c r="H109" s="112"/>
      <c r="I109" s="112"/>
      <c r="J109" s="112"/>
      <c r="K109" s="112"/>
      <c r="L109" s="113"/>
      <c r="M109" s="72"/>
      <c r="N109" s="72"/>
      <c r="O109" s="72"/>
    </row>
    <row r="110" spans="1:15" x14ac:dyDescent="0.2">
      <c r="A110" s="101" t="s">
        <v>33</v>
      </c>
      <c r="B110" s="102" t="s">
        <v>30</v>
      </c>
      <c r="C110" s="103">
        <v>1</v>
      </c>
      <c r="D110" s="103">
        <v>762</v>
      </c>
      <c r="E110" s="103">
        <v>0</v>
      </c>
      <c r="F110" s="103"/>
      <c r="G110" s="103">
        <v>0</v>
      </c>
      <c r="H110" s="103">
        <v>0</v>
      </c>
      <c r="I110" s="103"/>
      <c r="J110" s="103">
        <v>0</v>
      </c>
      <c r="K110" s="103">
        <v>0</v>
      </c>
      <c r="L110" s="104">
        <v>0</v>
      </c>
      <c r="M110" s="72"/>
      <c r="N110" s="72"/>
      <c r="O110" s="72"/>
    </row>
    <row r="111" spans="1:15" x14ac:dyDescent="0.2">
      <c r="A111" s="111"/>
      <c r="B111" s="115"/>
      <c r="C111" s="112"/>
      <c r="D111" s="112"/>
      <c r="E111" s="112"/>
      <c r="F111" s="112"/>
      <c r="G111" s="112"/>
      <c r="H111" s="112"/>
      <c r="I111" s="112"/>
      <c r="J111" s="112"/>
      <c r="K111" s="112"/>
      <c r="L111" s="113"/>
      <c r="M111" s="72"/>
      <c r="N111" s="72"/>
      <c r="O111" s="72"/>
    </row>
    <row r="112" spans="1:15" x14ac:dyDescent="0.2">
      <c r="A112" s="101" t="s">
        <v>61</v>
      </c>
      <c r="B112" s="114" t="s">
        <v>12</v>
      </c>
      <c r="C112" s="109">
        <f>SUM(C113:C114)</f>
        <v>1265</v>
      </c>
      <c r="D112" s="109">
        <f>SUM(D113:D114)</f>
        <v>1520621</v>
      </c>
      <c r="E112" s="109">
        <f t="shared" ref="E112:L112" si="0">SUM(E113:E114)</f>
        <v>45913</v>
      </c>
      <c r="F112" s="109"/>
      <c r="G112" s="109">
        <f t="shared" si="0"/>
        <v>15</v>
      </c>
      <c r="H112" s="109">
        <f t="shared" si="0"/>
        <v>4488</v>
      </c>
      <c r="I112" s="109"/>
      <c r="J112" s="109">
        <f t="shared" si="0"/>
        <v>34</v>
      </c>
      <c r="K112" s="109">
        <f t="shared" si="0"/>
        <v>14850</v>
      </c>
      <c r="L112" s="110">
        <f t="shared" si="0"/>
        <v>28935</v>
      </c>
      <c r="M112" s="72"/>
      <c r="N112" s="72"/>
      <c r="O112" s="72"/>
    </row>
    <row r="113" spans="1:15" x14ac:dyDescent="0.2">
      <c r="A113" s="78"/>
      <c r="B113" s="102" t="s">
        <v>34</v>
      </c>
      <c r="C113" s="112">
        <v>0</v>
      </c>
      <c r="D113" s="112">
        <v>0</v>
      </c>
      <c r="E113" s="112">
        <v>0</v>
      </c>
      <c r="F113" s="112"/>
      <c r="G113" s="112">
        <v>0</v>
      </c>
      <c r="H113" s="112">
        <v>0</v>
      </c>
      <c r="I113" s="112"/>
      <c r="J113" s="116">
        <v>1</v>
      </c>
      <c r="K113" s="112">
        <v>661</v>
      </c>
      <c r="L113" s="113">
        <v>0</v>
      </c>
      <c r="M113" s="72"/>
      <c r="N113" s="72"/>
      <c r="O113" s="72"/>
    </row>
    <row r="114" spans="1:15" x14ac:dyDescent="0.2">
      <c r="A114" s="120"/>
      <c r="B114" s="102" t="s">
        <v>19</v>
      </c>
      <c r="C114" s="112">
        <f>544+721</f>
        <v>1265</v>
      </c>
      <c r="D114" s="112">
        <f>705737+814884</f>
        <v>1520621</v>
      </c>
      <c r="E114" s="112">
        <v>45913</v>
      </c>
      <c r="F114" s="112"/>
      <c r="G114" s="112">
        <f>3+12</f>
        <v>15</v>
      </c>
      <c r="H114" s="112">
        <v>4488</v>
      </c>
      <c r="I114" s="112"/>
      <c r="J114" s="116">
        <f>1+32</f>
        <v>33</v>
      </c>
      <c r="K114" s="112">
        <v>14189</v>
      </c>
      <c r="L114" s="121">
        <v>28935</v>
      </c>
      <c r="M114" s="72"/>
      <c r="N114" s="72"/>
      <c r="O114" s="72"/>
    </row>
    <row r="115" spans="1:15" x14ac:dyDescent="0.2">
      <c r="A115" s="74"/>
      <c r="B115" s="75"/>
      <c r="C115" s="122"/>
      <c r="D115" s="122"/>
      <c r="E115" s="122"/>
      <c r="F115" s="122"/>
      <c r="G115" s="122"/>
      <c r="H115" s="122"/>
      <c r="I115" s="122"/>
      <c r="J115" s="122"/>
      <c r="K115" s="122"/>
      <c r="L115" s="123"/>
      <c r="M115" s="77"/>
      <c r="N115" s="72"/>
      <c r="O115" s="72"/>
    </row>
    <row r="116" spans="1:15" x14ac:dyDescent="0.2">
      <c r="A116" s="101" t="s">
        <v>35</v>
      </c>
      <c r="B116" s="72"/>
      <c r="C116" s="124">
        <f>C112+C102+C108+C106+C110+C104+C91+C86+C84+C95+C82</f>
        <v>17088</v>
      </c>
      <c r="D116" s="124">
        <f>D112+D102+D108+D106+D110+D104+D91+D86+D84+D95+D82</f>
        <v>14991123</v>
      </c>
      <c r="E116" s="124">
        <f>E112+E102+E108+E106+E110+E104+E91+E86+E84+E95+E82</f>
        <v>448747</v>
      </c>
      <c r="F116" s="124"/>
      <c r="G116" s="124">
        <f>G112+G102+G108+G106+G110+G104+G91+G86+G84+G95+G82</f>
        <v>221</v>
      </c>
      <c r="H116" s="124">
        <f>H112+H102+H108+H106+H110+H104+H91+H86+H84+H95+H82</f>
        <v>71883</v>
      </c>
      <c r="I116" s="124"/>
      <c r="J116" s="124">
        <f>J112+J102+J108+J106+J110+J104+J91+J86+J84+J95+J82</f>
        <v>2556</v>
      </c>
      <c r="K116" s="124">
        <f>K112+K102+K108+K106+K110+K104+K91+K86+K84+K95+K82</f>
        <v>445799</v>
      </c>
      <c r="L116" s="125">
        <f>L112+L102+L108+L106+L110+L104+L91+L86+L84+L95+L82</f>
        <v>278980</v>
      </c>
      <c r="M116" s="83"/>
      <c r="N116" s="72"/>
      <c r="O116" s="72"/>
    </row>
    <row r="117" spans="1:15" x14ac:dyDescent="0.2">
      <c r="A117" s="126" t="s">
        <v>36</v>
      </c>
      <c r="B117" s="72"/>
      <c r="C117" s="124"/>
      <c r="D117" s="124">
        <f>D116*O117</f>
        <v>262183497.92774996</v>
      </c>
      <c r="E117" s="124">
        <f>E116*O117</f>
        <v>7848248.4697499992</v>
      </c>
      <c r="F117" s="124"/>
      <c r="G117" s="124"/>
      <c r="H117" s="124">
        <f>H116*O117</f>
        <v>1257179.7577499999</v>
      </c>
      <c r="I117" s="124"/>
      <c r="J117" s="124"/>
      <c r="K117" s="124">
        <f>K116*O117</f>
        <v>7796690.1607499989</v>
      </c>
      <c r="L117" s="125">
        <f>L116*O117</f>
        <v>4879150.9649999999</v>
      </c>
      <c r="M117" s="83"/>
      <c r="N117" s="51" t="s">
        <v>63</v>
      </c>
      <c r="O117" s="52">
        <v>17.489249999999998</v>
      </c>
    </row>
    <row r="118" spans="1:15" x14ac:dyDescent="0.2">
      <c r="A118" s="98"/>
      <c r="B118" s="99"/>
      <c r="C118" s="127"/>
      <c r="D118" s="127"/>
      <c r="E118" s="127"/>
      <c r="F118" s="127"/>
      <c r="G118" s="127"/>
      <c r="H118" s="127"/>
      <c r="I118" s="127"/>
      <c r="J118" s="127"/>
      <c r="K118" s="127"/>
      <c r="L118" s="128"/>
      <c r="M118" s="77"/>
      <c r="N118" s="72"/>
      <c r="O118" s="72"/>
    </row>
    <row r="119" spans="1:15" x14ac:dyDescent="0.2">
      <c r="B119" s="129"/>
      <c r="C119" s="129"/>
      <c r="D119" s="130"/>
      <c r="E119" s="130"/>
      <c r="F119" s="130"/>
      <c r="G119" s="129"/>
      <c r="H119" s="129"/>
      <c r="I119" s="129"/>
      <c r="J119" s="129"/>
      <c r="K119" s="129"/>
      <c r="L119" s="129"/>
      <c r="M119" s="129"/>
      <c r="N119" s="72"/>
      <c r="O119" s="72"/>
    </row>
  </sheetData>
  <mergeCells count="1">
    <mergeCell ref="D59:E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workbookViewId="0">
      <selection activeCell="B3" sqref="B3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2" style="1" customWidth="1"/>
    <col min="7" max="7" width="19.7109375" style="1" bestFit="1" customWidth="1"/>
    <col min="8" max="8" width="12.85546875" style="1" customWidth="1"/>
    <col min="9" max="9" width="4.140625" style="1" customWidth="1"/>
    <col min="10" max="10" width="14.7109375" style="1" customWidth="1"/>
    <col min="11" max="11" width="10" style="1" customWidth="1"/>
    <col min="12" max="13" width="8" style="1"/>
    <col min="14" max="14" width="15.28515625" style="1" bestFit="1" customWidth="1"/>
    <col min="15" max="15" width="10.140625" style="1" bestFit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2" style="1" customWidth="1"/>
    <col min="263" max="263" width="11" style="1" customWidth="1"/>
    <col min="264" max="264" width="12.85546875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2" style="1" customWidth="1"/>
    <col min="519" max="519" width="11" style="1" customWidth="1"/>
    <col min="520" max="520" width="12.85546875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2" style="1" customWidth="1"/>
    <col min="775" max="775" width="11" style="1" customWidth="1"/>
    <col min="776" max="776" width="12.85546875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2" style="1" customWidth="1"/>
    <col min="1031" max="1031" width="11" style="1" customWidth="1"/>
    <col min="1032" max="1032" width="12.85546875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2" style="1" customWidth="1"/>
    <col min="1287" max="1287" width="11" style="1" customWidth="1"/>
    <col min="1288" max="1288" width="12.85546875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2" style="1" customWidth="1"/>
    <col min="1543" max="1543" width="11" style="1" customWidth="1"/>
    <col min="1544" max="1544" width="12.85546875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2" style="1" customWidth="1"/>
    <col min="1799" max="1799" width="11" style="1" customWidth="1"/>
    <col min="1800" max="1800" width="12.85546875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2" style="1" customWidth="1"/>
    <col min="2055" max="2055" width="11" style="1" customWidth="1"/>
    <col min="2056" max="2056" width="12.85546875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2" style="1" customWidth="1"/>
    <col min="2311" max="2311" width="11" style="1" customWidth="1"/>
    <col min="2312" max="2312" width="12.85546875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2" style="1" customWidth="1"/>
    <col min="2567" max="2567" width="11" style="1" customWidth="1"/>
    <col min="2568" max="2568" width="12.85546875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2" style="1" customWidth="1"/>
    <col min="2823" max="2823" width="11" style="1" customWidth="1"/>
    <col min="2824" max="2824" width="12.85546875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2" style="1" customWidth="1"/>
    <col min="3079" max="3079" width="11" style="1" customWidth="1"/>
    <col min="3080" max="3080" width="12.85546875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2" style="1" customWidth="1"/>
    <col min="3335" max="3335" width="11" style="1" customWidth="1"/>
    <col min="3336" max="3336" width="12.85546875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2" style="1" customWidth="1"/>
    <col min="3591" max="3591" width="11" style="1" customWidth="1"/>
    <col min="3592" max="3592" width="12.85546875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2" style="1" customWidth="1"/>
    <col min="3847" max="3847" width="11" style="1" customWidth="1"/>
    <col min="3848" max="3848" width="12.85546875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2" style="1" customWidth="1"/>
    <col min="4103" max="4103" width="11" style="1" customWidth="1"/>
    <col min="4104" max="4104" width="12.85546875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2" style="1" customWidth="1"/>
    <col min="4359" max="4359" width="11" style="1" customWidth="1"/>
    <col min="4360" max="4360" width="12.85546875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2" style="1" customWidth="1"/>
    <col min="4615" max="4615" width="11" style="1" customWidth="1"/>
    <col min="4616" max="4616" width="12.85546875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2" style="1" customWidth="1"/>
    <col min="4871" max="4871" width="11" style="1" customWidth="1"/>
    <col min="4872" max="4872" width="12.85546875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2" style="1" customWidth="1"/>
    <col min="5127" max="5127" width="11" style="1" customWidth="1"/>
    <col min="5128" max="5128" width="12.85546875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2" style="1" customWidth="1"/>
    <col min="5383" max="5383" width="11" style="1" customWidth="1"/>
    <col min="5384" max="5384" width="12.85546875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2" style="1" customWidth="1"/>
    <col min="5639" max="5639" width="11" style="1" customWidth="1"/>
    <col min="5640" max="5640" width="12.85546875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2" style="1" customWidth="1"/>
    <col min="5895" max="5895" width="11" style="1" customWidth="1"/>
    <col min="5896" max="5896" width="12.85546875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2" style="1" customWidth="1"/>
    <col min="6151" max="6151" width="11" style="1" customWidth="1"/>
    <col min="6152" max="6152" width="12.85546875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2" style="1" customWidth="1"/>
    <col min="6407" max="6407" width="11" style="1" customWidth="1"/>
    <col min="6408" max="6408" width="12.85546875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2" style="1" customWidth="1"/>
    <col min="6663" max="6663" width="11" style="1" customWidth="1"/>
    <col min="6664" max="6664" width="12.85546875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2" style="1" customWidth="1"/>
    <col min="6919" max="6919" width="11" style="1" customWidth="1"/>
    <col min="6920" max="6920" width="12.85546875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2" style="1" customWidth="1"/>
    <col min="7175" max="7175" width="11" style="1" customWidth="1"/>
    <col min="7176" max="7176" width="12.85546875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2" style="1" customWidth="1"/>
    <col min="7431" max="7431" width="11" style="1" customWidth="1"/>
    <col min="7432" max="7432" width="12.85546875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2" style="1" customWidth="1"/>
    <col min="7687" max="7687" width="11" style="1" customWidth="1"/>
    <col min="7688" max="7688" width="12.85546875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2" style="1" customWidth="1"/>
    <col min="7943" max="7943" width="11" style="1" customWidth="1"/>
    <col min="7944" max="7944" width="12.85546875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2" style="1" customWidth="1"/>
    <col min="8199" max="8199" width="11" style="1" customWidth="1"/>
    <col min="8200" max="8200" width="12.85546875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2" style="1" customWidth="1"/>
    <col min="8455" max="8455" width="11" style="1" customWidth="1"/>
    <col min="8456" max="8456" width="12.85546875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2" style="1" customWidth="1"/>
    <col min="8711" max="8711" width="11" style="1" customWidth="1"/>
    <col min="8712" max="8712" width="12.85546875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2" style="1" customWidth="1"/>
    <col min="8967" max="8967" width="11" style="1" customWidth="1"/>
    <col min="8968" max="8968" width="12.85546875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2" style="1" customWidth="1"/>
    <col min="9223" max="9223" width="11" style="1" customWidth="1"/>
    <col min="9224" max="9224" width="12.85546875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2" style="1" customWidth="1"/>
    <col min="9479" max="9479" width="11" style="1" customWidth="1"/>
    <col min="9480" max="9480" width="12.85546875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2" style="1" customWidth="1"/>
    <col min="9735" max="9735" width="11" style="1" customWidth="1"/>
    <col min="9736" max="9736" width="12.85546875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2" style="1" customWidth="1"/>
    <col min="9991" max="9991" width="11" style="1" customWidth="1"/>
    <col min="9992" max="9992" width="12.85546875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2" style="1" customWidth="1"/>
    <col min="10247" max="10247" width="11" style="1" customWidth="1"/>
    <col min="10248" max="10248" width="12.85546875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2" style="1" customWidth="1"/>
    <col min="10503" max="10503" width="11" style="1" customWidth="1"/>
    <col min="10504" max="10504" width="12.85546875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2" style="1" customWidth="1"/>
    <col min="10759" max="10759" width="11" style="1" customWidth="1"/>
    <col min="10760" max="10760" width="12.85546875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2" style="1" customWidth="1"/>
    <col min="11015" max="11015" width="11" style="1" customWidth="1"/>
    <col min="11016" max="11016" width="12.85546875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2" style="1" customWidth="1"/>
    <col min="11271" max="11271" width="11" style="1" customWidth="1"/>
    <col min="11272" max="11272" width="12.85546875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2" style="1" customWidth="1"/>
    <col min="11527" max="11527" width="11" style="1" customWidth="1"/>
    <col min="11528" max="11528" width="12.85546875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2" style="1" customWidth="1"/>
    <col min="11783" max="11783" width="11" style="1" customWidth="1"/>
    <col min="11784" max="11784" width="12.85546875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2" style="1" customWidth="1"/>
    <col min="12039" max="12039" width="11" style="1" customWidth="1"/>
    <col min="12040" max="12040" width="12.85546875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2" style="1" customWidth="1"/>
    <col min="12295" max="12295" width="11" style="1" customWidth="1"/>
    <col min="12296" max="12296" width="12.85546875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2" style="1" customWidth="1"/>
    <col min="12551" max="12551" width="11" style="1" customWidth="1"/>
    <col min="12552" max="12552" width="12.85546875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2" style="1" customWidth="1"/>
    <col min="12807" max="12807" width="11" style="1" customWidth="1"/>
    <col min="12808" max="12808" width="12.85546875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2" style="1" customWidth="1"/>
    <col min="13063" max="13063" width="11" style="1" customWidth="1"/>
    <col min="13064" max="13064" width="12.85546875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2" style="1" customWidth="1"/>
    <col min="13319" max="13319" width="11" style="1" customWidth="1"/>
    <col min="13320" max="13320" width="12.85546875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2" style="1" customWidth="1"/>
    <col min="13575" max="13575" width="11" style="1" customWidth="1"/>
    <col min="13576" max="13576" width="12.85546875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2" style="1" customWidth="1"/>
    <col min="13831" max="13831" width="11" style="1" customWidth="1"/>
    <col min="13832" max="13832" width="12.85546875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2" style="1" customWidth="1"/>
    <col min="14087" max="14087" width="11" style="1" customWidth="1"/>
    <col min="14088" max="14088" width="12.85546875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2" style="1" customWidth="1"/>
    <col min="14343" max="14343" width="11" style="1" customWidth="1"/>
    <col min="14344" max="14344" width="12.85546875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2" style="1" customWidth="1"/>
    <col min="14599" max="14599" width="11" style="1" customWidth="1"/>
    <col min="14600" max="14600" width="12.85546875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2" style="1" customWidth="1"/>
    <col min="14855" max="14855" width="11" style="1" customWidth="1"/>
    <col min="14856" max="14856" width="12.85546875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2" style="1" customWidth="1"/>
    <col min="15111" max="15111" width="11" style="1" customWidth="1"/>
    <col min="15112" max="15112" width="12.85546875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2" style="1" customWidth="1"/>
    <col min="15367" max="15367" width="11" style="1" customWidth="1"/>
    <col min="15368" max="15368" width="12.85546875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2" style="1" customWidth="1"/>
    <col min="15623" max="15623" width="11" style="1" customWidth="1"/>
    <col min="15624" max="15624" width="12.85546875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2" style="1" customWidth="1"/>
    <col min="15879" max="15879" width="11" style="1" customWidth="1"/>
    <col min="15880" max="15880" width="12.85546875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2" style="1" customWidth="1"/>
    <col min="16135" max="16135" width="11" style="1" customWidth="1"/>
    <col min="16136" max="16136" width="12.85546875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A1" s="1" t="s">
        <v>0</v>
      </c>
      <c r="B1" s="2"/>
    </row>
    <row r="2" spans="1:15" x14ac:dyDescent="0.2">
      <c r="B2" s="3"/>
    </row>
    <row r="3" spans="1:15" x14ac:dyDescent="0.2">
      <c r="B3" s="4" t="s">
        <v>1</v>
      </c>
      <c r="I3" s="5"/>
    </row>
    <row r="4" spans="1:15" x14ac:dyDescent="0.2">
      <c r="B4" s="6" t="s">
        <v>64</v>
      </c>
      <c r="I4" s="5"/>
      <c r="L4" s="7"/>
      <c r="M4" s="8"/>
      <c r="N4" s="7"/>
      <c r="O4" s="7"/>
    </row>
    <row r="5" spans="1:15" x14ac:dyDescent="0.2">
      <c r="B5" s="9"/>
      <c r="C5" s="10"/>
      <c r="D5" s="10"/>
      <c r="E5" s="10"/>
      <c r="F5" s="10"/>
      <c r="G5" s="10"/>
      <c r="H5" s="11"/>
      <c r="L5" s="7"/>
      <c r="M5" s="8"/>
      <c r="N5" s="7"/>
      <c r="O5" s="7"/>
    </row>
    <row r="6" spans="1:15" x14ac:dyDescent="0.2">
      <c r="B6" s="12" t="s">
        <v>3</v>
      </c>
      <c r="C6" s="13" t="s">
        <v>4</v>
      </c>
      <c r="D6" s="14"/>
      <c r="E6" s="15" t="s">
        <v>5</v>
      </c>
      <c r="F6" s="16"/>
      <c r="G6" s="17" t="s">
        <v>6</v>
      </c>
      <c r="H6" s="18"/>
      <c r="I6" s="19"/>
      <c r="L6" s="7"/>
      <c r="M6" s="8"/>
      <c r="N6" s="8"/>
    </row>
    <row r="7" spans="1:15" x14ac:dyDescent="0.2">
      <c r="A7" s="19"/>
      <c r="B7" s="20"/>
      <c r="D7" s="21" t="s">
        <v>7</v>
      </c>
      <c r="E7" s="22" t="s">
        <v>8</v>
      </c>
      <c r="F7" s="22"/>
      <c r="G7" s="21" t="s">
        <v>7</v>
      </c>
      <c r="H7" s="23" t="s">
        <v>8</v>
      </c>
      <c r="I7" s="19"/>
      <c r="L7" s="7"/>
      <c r="M7" s="8"/>
      <c r="N7" s="8"/>
    </row>
    <row r="8" spans="1:15" x14ac:dyDescent="0.2">
      <c r="A8" s="19"/>
      <c r="B8" s="24"/>
      <c r="C8" s="25"/>
      <c r="D8" s="25"/>
      <c r="E8" s="25"/>
      <c r="F8" s="25"/>
      <c r="G8" s="25"/>
      <c r="H8" s="26"/>
      <c r="I8" s="27"/>
      <c r="L8" s="7"/>
      <c r="M8" s="8"/>
      <c r="N8" s="8"/>
    </row>
    <row r="9" spans="1:15" x14ac:dyDescent="0.2">
      <c r="A9" s="19"/>
      <c r="B9" s="28" t="s">
        <v>65</v>
      </c>
      <c r="C9" s="29" t="s">
        <v>17</v>
      </c>
      <c r="D9" s="41">
        <v>632</v>
      </c>
      <c r="E9" s="41">
        <v>762382</v>
      </c>
      <c r="F9" s="41"/>
      <c r="G9" s="41">
        <v>326</v>
      </c>
      <c r="H9" s="42">
        <v>225140</v>
      </c>
      <c r="I9" s="19"/>
      <c r="J9" s="32"/>
      <c r="K9" s="32"/>
      <c r="L9" s="8"/>
      <c r="M9" s="8"/>
      <c r="N9" s="8"/>
    </row>
    <row r="10" spans="1:15" x14ac:dyDescent="0.2">
      <c r="A10" s="19"/>
      <c r="B10" s="64"/>
      <c r="C10" s="65"/>
      <c r="D10" s="65"/>
      <c r="E10" s="65"/>
      <c r="F10" s="65"/>
      <c r="G10" s="65"/>
      <c r="H10" s="131"/>
      <c r="I10" s="27"/>
      <c r="L10" s="7"/>
      <c r="M10" s="8"/>
      <c r="N10" s="8"/>
    </row>
    <row r="11" spans="1:15" x14ac:dyDescent="0.2">
      <c r="A11" s="19"/>
      <c r="B11" s="28" t="s">
        <v>9</v>
      </c>
      <c r="C11" s="29" t="s">
        <v>10</v>
      </c>
      <c r="D11" s="30">
        <v>159</v>
      </c>
      <c r="E11" s="30">
        <v>138922</v>
      </c>
      <c r="G11" s="30">
        <v>133</v>
      </c>
      <c r="H11" s="31">
        <v>65681</v>
      </c>
      <c r="I11" s="19"/>
      <c r="J11" s="32"/>
      <c r="K11" s="32"/>
      <c r="L11" s="7"/>
      <c r="M11" s="8"/>
      <c r="N11" s="8"/>
    </row>
    <row r="12" spans="1:15" x14ac:dyDescent="0.2">
      <c r="A12" s="19"/>
      <c r="B12" s="33"/>
      <c r="C12" s="34"/>
      <c r="D12" s="35"/>
      <c r="E12" s="35"/>
      <c r="F12" s="35"/>
      <c r="G12" s="35"/>
      <c r="H12" s="36"/>
      <c r="I12" s="19"/>
      <c r="J12" s="32"/>
      <c r="K12" s="32"/>
      <c r="L12" s="7"/>
      <c r="M12" s="8"/>
      <c r="N12" s="8"/>
    </row>
    <row r="13" spans="1:15" x14ac:dyDescent="0.2">
      <c r="A13" s="19"/>
      <c r="B13" s="28" t="s">
        <v>11</v>
      </c>
      <c r="C13" s="37" t="s">
        <v>12</v>
      </c>
      <c r="D13" s="38">
        <f>SUM(D14:D16)</f>
        <v>3611</v>
      </c>
      <c r="E13" s="38">
        <f>SUM(E14:E16)</f>
        <v>3871137</v>
      </c>
      <c r="F13" s="38"/>
      <c r="G13" s="38">
        <f>SUM(G14:G16)</f>
        <v>2795</v>
      </c>
      <c r="H13" s="39">
        <f>SUM(H14:H16)</f>
        <v>1690000</v>
      </c>
      <c r="I13" s="19"/>
      <c r="J13" s="32"/>
      <c r="K13" s="32"/>
      <c r="L13" s="7"/>
      <c r="M13" s="40"/>
      <c r="N13" s="8"/>
    </row>
    <row r="14" spans="1:15" x14ac:dyDescent="0.2">
      <c r="A14" s="19"/>
      <c r="B14" s="28"/>
      <c r="C14" s="29" t="s">
        <v>13</v>
      </c>
      <c r="D14" s="35">
        <v>361</v>
      </c>
      <c r="E14" s="35">
        <v>340121</v>
      </c>
      <c r="F14" s="35"/>
      <c r="G14" s="35">
        <v>334</v>
      </c>
      <c r="H14" s="36">
        <v>171855</v>
      </c>
      <c r="I14" s="19"/>
      <c r="J14" s="32"/>
      <c r="K14" s="32"/>
      <c r="L14" s="7"/>
      <c r="M14" s="8"/>
      <c r="N14" s="8"/>
    </row>
    <row r="15" spans="1:15" x14ac:dyDescent="0.2">
      <c r="A15" s="19"/>
      <c r="B15" s="33"/>
      <c r="C15" s="29" t="s">
        <v>14</v>
      </c>
      <c r="D15" s="30">
        <v>3113</v>
      </c>
      <c r="E15" s="30">
        <v>3426237</v>
      </c>
      <c r="F15" s="30"/>
      <c r="G15" s="30">
        <v>2353</v>
      </c>
      <c r="H15" s="31">
        <v>1468461</v>
      </c>
      <c r="I15" s="19"/>
      <c r="J15" s="32"/>
      <c r="K15" s="32"/>
      <c r="L15" s="8"/>
      <c r="M15" s="8"/>
      <c r="N15" s="8"/>
    </row>
    <row r="16" spans="1:15" x14ac:dyDescent="0.2">
      <c r="A16" s="19"/>
      <c r="B16" s="33"/>
      <c r="C16" s="29" t="s">
        <v>15</v>
      </c>
      <c r="D16" s="35">
        <v>137</v>
      </c>
      <c r="E16" s="35">
        <v>104779</v>
      </c>
      <c r="F16" s="35"/>
      <c r="G16" s="35">
        <v>108</v>
      </c>
      <c r="H16" s="36">
        <v>49684</v>
      </c>
      <c r="I16" s="19"/>
      <c r="J16" s="32"/>
      <c r="K16" s="32"/>
      <c r="M16" s="8"/>
      <c r="N16" s="8"/>
    </row>
    <row r="17" spans="1:14" x14ac:dyDescent="0.2">
      <c r="A17" s="19"/>
      <c r="B17" s="33"/>
      <c r="C17" s="34"/>
      <c r="D17" s="30"/>
      <c r="E17" s="30"/>
      <c r="F17" s="30"/>
      <c r="G17" s="30"/>
      <c r="H17" s="31"/>
      <c r="I17" s="19"/>
      <c r="J17" s="32"/>
      <c r="K17" s="32"/>
      <c r="L17" s="8"/>
      <c r="M17" s="8"/>
      <c r="N17" s="8"/>
    </row>
    <row r="18" spans="1:14" x14ac:dyDescent="0.2">
      <c r="A18" s="19"/>
      <c r="B18" s="43" t="s">
        <v>18</v>
      </c>
      <c r="C18" s="29" t="s">
        <v>19</v>
      </c>
      <c r="D18" s="41">
        <f>541+427</f>
        <v>968</v>
      </c>
      <c r="E18" s="41">
        <f>863100+277914</f>
        <v>1141014</v>
      </c>
      <c r="F18" s="41"/>
      <c r="G18" s="41">
        <v>606</v>
      </c>
      <c r="H18" s="42">
        <v>372226</v>
      </c>
      <c r="I18" s="19"/>
      <c r="J18" s="32"/>
      <c r="K18" s="32"/>
      <c r="L18" s="8"/>
      <c r="M18" s="8"/>
      <c r="N18" s="8"/>
    </row>
    <row r="19" spans="1:14" x14ac:dyDescent="0.2">
      <c r="A19" s="19"/>
      <c r="B19" s="28"/>
      <c r="C19" s="29"/>
      <c r="D19" s="30"/>
      <c r="E19" s="30"/>
      <c r="F19" s="30"/>
      <c r="G19" s="30"/>
      <c r="H19" s="31"/>
      <c r="I19" s="19"/>
      <c r="J19" s="32"/>
      <c r="K19" s="32"/>
      <c r="L19" s="8"/>
      <c r="M19" s="8"/>
      <c r="N19" s="8"/>
    </row>
    <row r="20" spans="1:14" x14ac:dyDescent="0.2">
      <c r="A20" s="19"/>
      <c r="B20" s="28" t="s">
        <v>20</v>
      </c>
      <c r="C20" s="37" t="s">
        <v>12</v>
      </c>
      <c r="D20" s="38">
        <f>SUM(D21:D26)</f>
        <v>648</v>
      </c>
      <c r="E20" s="38">
        <f>SUM(E21:E26)</f>
        <v>768953</v>
      </c>
      <c r="F20" s="38"/>
      <c r="G20" s="38">
        <f>SUM(G21:G26)</f>
        <v>469</v>
      </c>
      <c r="H20" s="39">
        <f>SUM(H21:H26)</f>
        <v>358984</v>
      </c>
      <c r="I20" s="19"/>
      <c r="J20" s="32"/>
      <c r="K20" s="32"/>
    </row>
    <row r="21" spans="1:14" x14ac:dyDescent="0.2">
      <c r="A21" s="19"/>
      <c r="B21" s="33"/>
      <c r="C21" s="29" t="s">
        <v>21</v>
      </c>
      <c r="D21" s="30">
        <v>69</v>
      </c>
      <c r="E21" s="30">
        <v>44645</v>
      </c>
      <c r="F21" s="30"/>
      <c r="G21" s="30">
        <v>49</v>
      </c>
      <c r="H21" s="31">
        <v>21264</v>
      </c>
      <c r="I21" s="19"/>
      <c r="J21" s="32"/>
      <c r="K21" s="32"/>
    </row>
    <row r="22" spans="1:14" x14ac:dyDescent="0.2">
      <c r="A22" s="19"/>
      <c r="B22" s="33"/>
      <c r="C22" s="29" t="s">
        <v>22</v>
      </c>
      <c r="D22" s="30">
        <v>114</v>
      </c>
      <c r="E22" s="30">
        <v>260397</v>
      </c>
      <c r="F22" s="30"/>
      <c r="G22" s="30">
        <v>71</v>
      </c>
      <c r="H22" s="31">
        <v>126106</v>
      </c>
      <c r="I22" s="19"/>
      <c r="J22" s="32"/>
      <c r="K22" s="32"/>
    </row>
    <row r="23" spans="1:14" x14ac:dyDescent="0.2">
      <c r="A23" s="19"/>
      <c r="B23" s="33"/>
      <c r="C23" s="29" t="s">
        <v>23</v>
      </c>
      <c r="D23" s="30">
        <v>218</v>
      </c>
      <c r="E23" s="30">
        <v>181269</v>
      </c>
      <c r="F23" s="30"/>
      <c r="G23" s="30">
        <v>140</v>
      </c>
      <c r="H23" s="31">
        <v>67522</v>
      </c>
      <c r="I23" s="19"/>
      <c r="J23" s="32"/>
      <c r="K23" s="32"/>
    </row>
    <row r="24" spans="1:14" x14ac:dyDescent="0.2">
      <c r="A24" s="19"/>
      <c r="B24" s="33"/>
      <c r="C24" s="29" t="s">
        <v>24</v>
      </c>
      <c r="D24" s="30">
        <v>16</v>
      </c>
      <c r="E24" s="30">
        <v>20443</v>
      </c>
      <c r="F24" s="30"/>
      <c r="G24" s="30">
        <v>31</v>
      </c>
      <c r="H24" s="31">
        <v>17076</v>
      </c>
      <c r="I24" s="19"/>
      <c r="J24" s="32"/>
      <c r="K24" s="32"/>
    </row>
    <row r="25" spans="1:14" x14ac:dyDescent="0.2">
      <c r="A25" s="19"/>
      <c r="B25" s="33"/>
      <c r="C25" s="29" t="s">
        <v>25</v>
      </c>
      <c r="D25" s="30">
        <v>179</v>
      </c>
      <c r="E25" s="30">
        <v>177733</v>
      </c>
      <c r="F25" s="30"/>
      <c r="G25" s="30">
        <v>138</v>
      </c>
      <c r="H25" s="31">
        <v>81530</v>
      </c>
      <c r="I25" s="19"/>
      <c r="J25" s="32"/>
      <c r="K25" s="32"/>
    </row>
    <row r="26" spans="1:14" x14ac:dyDescent="0.2">
      <c r="A26" s="19"/>
      <c r="B26" s="33"/>
      <c r="C26" s="29" t="s">
        <v>26</v>
      </c>
      <c r="D26" s="30">
        <v>52</v>
      </c>
      <c r="E26" s="30">
        <v>84466</v>
      </c>
      <c r="F26" s="30"/>
      <c r="G26" s="30">
        <v>40</v>
      </c>
      <c r="H26" s="31">
        <v>45486</v>
      </c>
      <c r="I26" s="19"/>
      <c r="J26" s="32"/>
      <c r="K26" s="32"/>
    </row>
    <row r="27" spans="1:14" x14ac:dyDescent="0.2">
      <c r="A27" s="19"/>
      <c r="B27" s="33"/>
      <c r="C27" s="34"/>
      <c r="D27" s="35"/>
      <c r="E27" s="35"/>
      <c r="F27" s="35"/>
      <c r="G27" s="35"/>
      <c r="H27" s="36"/>
      <c r="I27" s="19"/>
      <c r="J27" s="32"/>
      <c r="K27" s="32"/>
    </row>
    <row r="28" spans="1:14" x14ac:dyDescent="0.2">
      <c r="A28" s="19"/>
      <c r="B28" s="43" t="s">
        <v>27</v>
      </c>
      <c r="C28" s="37" t="s">
        <v>12</v>
      </c>
      <c r="D28" s="44">
        <f>SUM(D29:D30)</f>
        <v>2752</v>
      </c>
      <c r="E28" s="38">
        <f>SUM(E29:E30)</f>
        <v>3195102</v>
      </c>
      <c r="F28" s="38"/>
      <c r="G28" s="38">
        <f>SUM(G29:G30)</f>
        <v>1895</v>
      </c>
      <c r="H28" s="39">
        <f>SUM(H29:H30)</f>
        <v>1178215</v>
      </c>
      <c r="I28" s="19"/>
      <c r="J28" s="32"/>
      <c r="K28" s="32"/>
    </row>
    <row r="29" spans="1:14" x14ac:dyDescent="0.2">
      <c r="A29" s="19"/>
      <c r="B29" s="33"/>
      <c r="C29" s="29" t="s">
        <v>28</v>
      </c>
      <c r="D29" s="30">
        <v>2099</v>
      </c>
      <c r="E29" s="30">
        <v>2550105</v>
      </c>
      <c r="F29" s="30"/>
      <c r="G29" s="45">
        <v>1516</v>
      </c>
      <c r="H29" s="31">
        <v>1023700</v>
      </c>
      <c r="I29" s="19"/>
      <c r="J29" s="32"/>
      <c r="K29" s="32"/>
    </row>
    <row r="30" spans="1:14" x14ac:dyDescent="0.2">
      <c r="A30" s="19"/>
      <c r="B30" s="33"/>
      <c r="C30" s="29" t="s">
        <v>15</v>
      </c>
      <c r="D30" s="30">
        <v>653</v>
      </c>
      <c r="E30" s="30">
        <v>644997</v>
      </c>
      <c r="F30" s="30"/>
      <c r="G30" s="45">
        <v>379</v>
      </c>
      <c r="H30" s="31">
        <v>154515</v>
      </c>
      <c r="I30" s="19"/>
      <c r="J30" s="32"/>
      <c r="K30" s="32"/>
    </row>
    <row r="31" spans="1:14" x14ac:dyDescent="0.2">
      <c r="A31" s="19"/>
      <c r="B31" s="33"/>
      <c r="C31" s="34"/>
      <c r="D31" s="30"/>
      <c r="E31" s="30"/>
      <c r="F31" s="30"/>
      <c r="G31" s="30"/>
      <c r="H31" s="31"/>
      <c r="I31" s="19"/>
      <c r="J31" s="32"/>
      <c r="K31" s="32"/>
    </row>
    <row r="32" spans="1:14" x14ac:dyDescent="0.2">
      <c r="A32" s="19"/>
      <c r="B32" s="28" t="s">
        <v>29</v>
      </c>
      <c r="C32" s="37" t="s">
        <v>12</v>
      </c>
      <c r="D32" s="38">
        <f>SUM(D33:D34)</f>
        <v>440</v>
      </c>
      <c r="E32" s="38">
        <f>SUM(E33:E34)</f>
        <v>548338</v>
      </c>
      <c r="F32" s="38"/>
      <c r="G32" s="38">
        <f>SUM(G33:G34)</f>
        <v>303</v>
      </c>
      <c r="H32" s="39">
        <f>SUM(H33:H34)</f>
        <v>232349</v>
      </c>
      <c r="I32" s="19"/>
      <c r="J32" s="32"/>
      <c r="K32" s="32"/>
    </row>
    <row r="33" spans="1:11" x14ac:dyDescent="0.2">
      <c r="A33" s="19"/>
      <c r="B33" s="33"/>
      <c r="C33" s="46" t="s">
        <v>17</v>
      </c>
      <c r="D33" s="30">
        <v>350</v>
      </c>
      <c r="E33" s="30">
        <v>455805</v>
      </c>
      <c r="F33" s="30"/>
      <c r="G33" s="30">
        <v>271</v>
      </c>
      <c r="H33" s="31">
        <v>216570</v>
      </c>
      <c r="I33" s="19"/>
      <c r="J33" s="32"/>
      <c r="K33" s="32"/>
    </row>
    <row r="34" spans="1:11" x14ac:dyDescent="0.2">
      <c r="A34" s="19"/>
      <c r="B34" s="33"/>
      <c r="C34" s="29" t="s">
        <v>30</v>
      </c>
      <c r="D34" s="30">
        <v>90</v>
      </c>
      <c r="E34" s="30">
        <v>92533</v>
      </c>
      <c r="F34" s="30"/>
      <c r="G34" s="30">
        <v>32</v>
      </c>
      <c r="H34" s="31">
        <v>15779</v>
      </c>
      <c r="I34" s="19"/>
      <c r="J34" s="32"/>
      <c r="K34" s="32"/>
    </row>
    <row r="35" spans="1:11" x14ac:dyDescent="0.2">
      <c r="A35" s="19"/>
      <c r="B35" s="33"/>
      <c r="C35" s="34"/>
      <c r="D35" s="35"/>
      <c r="E35" s="35"/>
      <c r="F35" s="35"/>
      <c r="G35" s="35"/>
      <c r="H35" s="36"/>
      <c r="I35" s="19"/>
      <c r="J35" s="32"/>
      <c r="K35" s="32"/>
    </row>
    <row r="36" spans="1:11" x14ac:dyDescent="0.2">
      <c r="A36" s="19"/>
      <c r="B36" s="28" t="s">
        <v>31</v>
      </c>
      <c r="C36" s="37" t="s">
        <v>12</v>
      </c>
      <c r="D36" s="38">
        <f>SUM(D37:D38)</f>
        <v>284</v>
      </c>
      <c r="E36" s="38">
        <f>SUM(E37:E38)</f>
        <v>406192</v>
      </c>
      <c r="F36" s="38"/>
      <c r="G36" s="38">
        <f>SUM(G37:G38)</f>
        <v>228</v>
      </c>
      <c r="H36" s="39">
        <f>SUM(H37:H38)</f>
        <v>202708</v>
      </c>
      <c r="I36" s="19"/>
      <c r="J36" s="32"/>
      <c r="K36" s="32"/>
    </row>
    <row r="37" spans="1:11" x14ac:dyDescent="0.2">
      <c r="A37" s="19"/>
      <c r="B37" s="33"/>
      <c r="C37" s="29" t="s">
        <v>17</v>
      </c>
      <c r="D37" s="30">
        <v>149</v>
      </c>
      <c r="E37" s="30">
        <v>270324</v>
      </c>
      <c r="F37" s="30"/>
      <c r="G37" s="30">
        <v>120</v>
      </c>
      <c r="H37" s="31">
        <v>126654</v>
      </c>
      <c r="I37" s="19"/>
      <c r="J37" s="32"/>
      <c r="K37" s="32"/>
    </row>
    <row r="38" spans="1:11" x14ac:dyDescent="0.2">
      <c r="A38" s="19"/>
      <c r="B38" s="33"/>
      <c r="C38" s="29" t="s">
        <v>25</v>
      </c>
      <c r="D38" s="30">
        <v>135</v>
      </c>
      <c r="E38" s="30">
        <v>135868</v>
      </c>
      <c r="F38" s="30"/>
      <c r="G38" s="30">
        <v>108</v>
      </c>
      <c r="H38" s="31">
        <v>76054</v>
      </c>
      <c r="I38" s="19"/>
      <c r="J38" s="32"/>
      <c r="K38" s="32"/>
    </row>
    <row r="39" spans="1:11" x14ac:dyDescent="0.2">
      <c r="A39" s="19"/>
      <c r="B39" s="33"/>
      <c r="C39" s="34"/>
      <c r="D39" s="30"/>
      <c r="E39" s="30"/>
      <c r="F39" s="30"/>
      <c r="G39" s="30"/>
      <c r="H39" s="31"/>
      <c r="I39" s="19"/>
      <c r="J39" s="32"/>
      <c r="K39" s="32"/>
    </row>
    <row r="40" spans="1:11" x14ac:dyDescent="0.2">
      <c r="A40" s="19"/>
      <c r="B40" s="28" t="s">
        <v>32</v>
      </c>
      <c r="C40" s="37" t="s">
        <v>12</v>
      </c>
      <c r="D40" s="38">
        <f>SUM(D41:D42)</f>
        <v>679</v>
      </c>
      <c r="E40" s="38">
        <f>SUM(E41:E42)</f>
        <v>517259</v>
      </c>
      <c r="G40" s="38">
        <f>SUM(G41:G42)</f>
        <v>598</v>
      </c>
      <c r="H40" s="39">
        <f>SUM(H41:H42)</f>
        <v>278063</v>
      </c>
      <c r="I40" s="19"/>
      <c r="J40" s="32"/>
      <c r="K40" s="32"/>
    </row>
    <row r="41" spans="1:11" x14ac:dyDescent="0.2">
      <c r="A41" s="19"/>
      <c r="B41" s="33"/>
      <c r="C41" s="29" t="s">
        <v>23</v>
      </c>
      <c r="D41" s="30">
        <v>421</v>
      </c>
      <c r="E41" s="30">
        <v>321889</v>
      </c>
      <c r="F41" s="30"/>
      <c r="G41" s="30">
        <v>385</v>
      </c>
      <c r="H41" s="31">
        <v>175384</v>
      </c>
      <c r="I41" s="19"/>
      <c r="J41" s="32"/>
      <c r="K41" s="32"/>
    </row>
    <row r="42" spans="1:11" x14ac:dyDescent="0.2">
      <c r="A42" s="19"/>
      <c r="B42" s="33"/>
      <c r="C42" s="29" t="s">
        <v>24</v>
      </c>
      <c r="D42" s="30">
        <v>258</v>
      </c>
      <c r="E42" s="30">
        <v>195370</v>
      </c>
      <c r="F42" s="30"/>
      <c r="G42" s="30">
        <v>213</v>
      </c>
      <c r="H42" s="31">
        <v>102679</v>
      </c>
      <c r="I42" s="19"/>
      <c r="J42" s="32"/>
      <c r="K42" s="32"/>
    </row>
    <row r="43" spans="1:11" x14ac:dyDescent="0.2">
      <c r="A43" s="19"/>
      <c r="B43" s="33"/>
      <c r="C43" s="29"/>
      <c r="D43" s="30"/>
      <c r="E43" s="30"/>
      <c r="F43" s="30"/>
      <c r="G43" s="30"/>
      <c r="H43" s="31"/>
      <c r="I43" s="19"/>
      <c r="J43" s="32"/>
      <c r="K43" s="32"/>
    </row>
    <row r="44" spans="1:11" x14ac:dyDescent="0.2">
      <c r="A44" s="19"/>
      <c r="B44" s="28" t="s">
        <v>33</v>
      </c>
      <c r="C44" s="29" t="s">
        <v>34</v>
      </c>
      <c r="D44" s="41">
        <v>12</v>
      </c>
      <c r="E44" s="41">
        <v>27098</v>
      </c>
      <c r="F44" s="41"/>
      <c r="G44" s="41">
        <v>12</v>
      </c>
      <c r="H44" s="42">
        <v>20763</v>
      </c>
      <c r="I44" s="19"/>
      <c r="J44" s="32"/>
      <c r="K44" s="32"/>
    </row>
    <row r="45" spans="1:11" x14ac:dyDescent="0.2">
      <c r="A45" s="19"/>
      <c r="B45" s="9"/>
      <c r="C45" s="10"/>
      <c r="D45" s="47"/>
      <c r="E45" s="47"/>
      <c r="F45" s="47"/>
      <c r="G45" s="47"/>
      <c r="H45" s="48"/>
      <c r="I45" s="27"/>
      <c r="K45" s="49"/>
    </row>
    <row r="46" spans="1:11" x14ac:dyDescent="0.2">
      <c r="A46" s="19"/>
      <c r="B46" s="28" t="s">
        <v>35</v>
      </c>
      <c r="D46" s="38">
        <f>D40+D44+D36+D32+D20+D18+D9+D13+D11+D28</f>
        <v>10185</v>
      </c>
      <c r="E46" s="38">
        <f>E40+E44+E36+E32+E20+E18+E9+E13+E11+E28</f>
        <v>11376397</v>
      </c>
      <c r="F46" s="38"/>
      <c r="G46" s="38">
        <f>G40+G44+G36+G32+G20+G18+G9+G13+G11+G28</f>
        <v>7365</v>
      </c>
      <c r="H46" s="39">
        <f>H40+H44+H36+H32+H20+H18+H9+H13+H11+H28</f>
        <v>4624129</v>
      </c>
      <c r="I46" s="19"/>
    </row>
    <row r="47" spans="1:11" x14ac:dyDescent="0.2">
      <c r="A47" s="19"/>
      <c r="B47" s="50" t="s">
        <v>36</v>
      </c>
      <c r="D47" s="38"/>
      <c r="E47" s="38">
        <f>E46*K47</f>
        <v>201561996.43131998</v>
      </c>
      <c r="F47" s="38"/>
      <c r="G47" s="38"/>
      <c r="H47" s="39">
        <f>H46*K47</f>
        <v>81928283.005239993</v>
      </c>
      <c r="I47" s="19"/>
      <c r="J47" s="51" t="s">
        <v>66</v>
      </c>
      <c r="K47" s="52">
        <v>17.717559999999999</v>
      </c>
    </row>
    <row r="48" spans="1:11" x14ac:dyDescent="0.2">
      <c r="B48" s="24"/>
      <c r="C48" s="25"/>
      <c r="D48" s="53"/>
      <c r="E48" s="53"/>
      <c r="F48" s="53"/>
      <c r="G48" s="53"/>
      <c r="H48" s="54"/>
      <c r="I48" s="19"/>
    </row>
    <row r="49" spans="1:8" x14ac:dyDescent="0.2">
      <c r="B49" s="132" t="s">
        <v>67</v>
      </c>
      <c r="C49" s="132"/>
      <c r="D49" s="132"/>
      <c r="E49" s="132"/>
      <c r="F49" s="132"/>
      <c r="G49" s="132"/>
      <c r="H49" s="132"/>
    </row>
    <row r="50" spans="1:8" x14ac:dyDescent="0.2">
      <c r="B50" s="132" t="s">
        <v>68</v>
      </c>
    </row>
    <row r="51" spans="1:8" x14ac:dyDescent="0.2">
      <c r="B51" s="132" t="s">
        <v>69</v>
      </c>
    </row>
    <row r="55" spans="1:8" x14ac:dyDescent="0.2">
      <c r="B55" s="2"/>
    </row>
    <row r="56" spans="1:8" x14ac:dyDescent="0.2">
      <c r="B56" s="3"/>
    </row>
    <row r="57" spans="1:8" x14ac:dyDescent="0.2">
      <c r="B57" s="4" t="s">
        <v>38</v>
      </c>
    </row>
    <row r="58" spans="1:8" x14ac:dyDescent="0.2">
      <c r="B58" s="6" t="str">
        <f>'[3]A RESERVAS 528'!$B$4</f>
        <v xml:space="preserve">     (al 30 de septiembre de 2005, montos expresados en U.F.)</v>
      </c>
    </row>
    <row r="59" spans="1:8" x14ac:dyDescent="0.2">
      <c r="A59" s="19"/>
      <c r="B59" s="9"/>
      <c r="C59" s="10"/>
      <c r="D59" s="10"/>
      <c r="E59" s="11"/>
      <c r="F59" s="27"/>
    </row>
    <row r="60" spans="1:8" x14ac:dyDescent="0.2">
      <c r="A60" s="27"/>
      <c r="B60" s="20"/>
      <c r="D60" s="17" t="s">
        <v>39</v>
      </c>
      <c r="E60" s="55"/>
      <c r="F60" s="19"/>
    </row>
    <row r="61" spans="1:8" x14ac:dyDescent="0.2">
      <c r="A61" s="19"/>
      <c r="B61" s="12" t="s">
        <v>3</v>
      </c>
      <c r="C61" s="13" t="s">
        <v>4</v>
      </c>
      <c r="D61" s="139" t="s">
        <v>70</v>
      </c>
      <c r="E61" s="140"/>
      <c r="F61" s="19"/>
    </row>
    <row r="62" spans="1:8" x14ac:dyDescent="0.2">
      <c r="A62" s="19"/>
      <c r="B62" s="56"/>
      <c r="C62" s="57"/>
      <c r="D62" s="21" t="s">
        <v>41</v>
      </c>
      <c r="E62" s="23" t="s">
        <v>42</v>
      </c>
      <c r="F62" s="19"/>
    </row>
    <row r="63" spans="1:8" x14ac:dyDescent="0.2">
      <c r="A63" s="19"/>
      <c r="B63" s="24"/>
      <c r="C63" s="25"/>
      <c r="D63" s="25"/>
      <c r="E63" s="26"/>
      <c r="F63" s="27"/>
    </row>
    <row r="64" spans="1:8" x14ac:dyDescent="0.2">
      <c r="A64" s="19"/>
      <c r="B64" s="28" t="s">
        <v>9</v>
      </c>
      <c r="C64" s="29" t="s">
        <v>10</v>
      </c>
      <c r="D64" s="35">
        <v>1</v>
      </c>
      <c r="E64" s="36">
        <v>386</v>
      </c>
      <c r="F64" s="19"/>
    </row>
    <row r="65" spans="1:15" x14ac:dyDescent="0.2">
      <c r="A65" s="19"/>
      <c r="B65" s="33"/>
      <c r="D65" s="30"/>
      <c r="E65" s="31"/>
      <c r="F65" s="19"/>
    </row>
    <row r="66" spans="1:15" x14ac:dyDescent="0.2">
      <c r="A66" s="19"/>
      <c r="B66" s="43" t="s">
        <v>27</v>
      </c>
      <c r="C66" s="29" t="s">
        <v>28</v>
      </c>
      <c r="D66" s="30">
        <v>17</v>
      </c>
      <c r="E66" s="31">
        <v>1844</v>
      </c>
      <c r="F66" s="19"/>
    </row>
    <row r="67" spans="1:15" x14ac:dyDescent="0.2">
      <c r="A67" s="19"/>
      <c r="B67" s="28"/>
      <c r="C67" s="29"/>
      <c r="D67" s="58"/>
      <c r="E67" s="59"/>
      <c r="F67" s="19"/>
    </row>
    <row r="68" spans="1:15" x14ac:dyDescent="0.2">
      <c r="A68" s="19"/>
      <c r="B68" s="60" t="s">
        <v>33</v>
      </c>
      <c r="C68" s="61" t="s">
        <v>21</v>
      </c>
      <c r="D68" s="62">
        <v>3</v>
      </c>
      <c r="E68" s="63">
        <v>803</v>
      </c>
      <c r="F68" s="19"/>
    </row>
    <row r="69" spans="1:15" x14ac:dyDescent="0.2">
      <c r="A69" s="19"/>
      <c r="B69" s="64"/>
      <c r="C69" s="65"/>
      <c r="D69" s="66"/>
      <c r="E69" s="67"/>
      <c r="F69" s="27"/>
    </row>
    <row r="70" spans="1:15" x14ac:dyDescent="0.2">
      <c r="A70" s="19"/>
      <c r="B70" s="28" t="s">
        <v>35</v>
      </c>
      <c r="D70" s="38">
        <f>SUM(D64:D68)</f>
        <v>21</v>
      </c>
      <c r="E70" s="39">
        <f>SUM(E64:E68)</f>
        <v>3033</v>
      </c>
      <c r="F70" s="19"/>
    </row>
    <row r="71" spans="1:15" x14ac:dyDescent="0.2">
      <c r="A71" s="19"/>
      <c r="B71" s="50" t="s">
        <v>36</v>
      </c>
      <c r="D71" s="38"/>
      <c r="E71" s="39">
        <f>E70*H71</f>
        <v>53737.359479999999</v>
      </c>
      <c r="F71" s="19"/>
      <c r="G71" s="51" t="s">
        <v>66</v>
      </c>
      <c r="H71" s="68">
        <v>17.717559999999999</v>
      </c>
    </row>
    <row r="72" spans="1:15" x14ac:dyDescent="0.2">
      <c r="A72" s="19"/>
      <c r="B72" s="24"/>
      <c r="C72" s="25"/>
      <c r="D72" s="69"/>
      <c r="E72" s="70"/>
      <c r="F72" s="27"/>
    </row>
    <row r="76" spans="1:15" x14ac:dyDescent="0.2">
      <c r="A76" s="133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</row>
    <row r="77" spans="1:15" x14ac:dyDescent="0.2">
      <c r="A77" s="134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</row>
    <row r="78" spans="1:15" x14ac:dyDescent="0.2">
      <c r="A78" s="71" t="s">
        <v>43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</row>
    <row r="79" spans="1:15" x14ac:dyDescent="0.2">
      <c r="A79" s="73" t="str">
        <f>'[3]A RESERVAS 528'!$B$4</f>
        <v xml:space="preserve">     (al 30 de septiembre de 2005, montos expresados en U.F.)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</row>
    <row r="80" spans="1:15" x14ac:dyDescent="0.2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6"/>
      <c r="M80" s="77"/>
      <c r="N80" s="72"/>
      <c r="O80" s="72"/>
    </row>
    <row r="81" spans="1:15" x14ac:dyDescent="0.2">
      <c r="A81" s="78"/>
      <c r="B81" s="72"/>
      <c r="C81" s="79"/>
      <c r="D81" s="80"/>
      <c r="E81" s="80" t="s">
        <v>44</v>
      </c>
      <c r="F81" s="80"/>
      <c r="G81" s="79"/>
      <c r="H81" s="79"/>
      <c r="I81" s="72"/>
      <c r="J81" s="81" t="s">
        <v>45</v>
      </c>
      <c r="K81" s="81"/>
      <c r="L81" s="82"/>
      <c r="M81" s="83"/>
      <c r="N81" s="72"/>
      <c r="O81" s="72"/>
    </row>
    <row r="82" spans="1:15" x14ac:dyDescent="0.2">
      <c r="A82" s="84" t="s">
        <v>3</v>
      </c>
      <c r="B82" s="85" t="s">
        <v>4</v>
      </c>
      <c r="C82" s="86"/>
      <c r="D82" s="87" t="s">
        <v>46</v>
      </c>
      <c r="E82" s="86"/>
      <c r="F82" s="88"/>
      <c r="G82" s="89" t="s">
        <v>47</v>
      </c>
      <c r="H82" s="86"/>
      <c r="I82" s="72"/>
      <c r="J82" s="72"/>
      <c r="K82" s="72"/>
      <c r="L82" s="90"/>
      <c r="M82" s="83"/>
      <c r="N82" s="72"/>
      <c r="O82" s="72"/>
    </row>
    <row r="83" spans="1:15" x14ac:dyDescent="0.2">
      <c r="A83" s="78"/>
      <c r="B83" s="72"/>
      <c r="C83" s="71" t="s">
        <v>48</v>
      </c>
      <c r="D83" s="91"/>
      <c r="E83" s="92" t="s">
        <v>49</v>
      </c>
      <c r="F83" s="93"/>
      <c r="G83" s="71" t="s">
        <v>50</v>
      </c>
      <c r="H83" s="94"/>
      <c r="I83" s="94"/>
      <c r="J83" s="71" t="s">
        <v>48</v>
      </c>
      <c r="K83" s="91"/>
      <c r="L83" s="95" t="s">
        <v>49</v>
      </c>
      <c r="M83" s="83"/>
      <c r="N83" s="72"/>
      <c r="O83" s="72"/>
    </row>
    <row r="84" spans="1:15" x14ac:dyDescent="0.2">
      <c r="A84" s="78"/>
      <c r="B84" s="72"/>
      <c r="C84" s="96" t="s">
        <v>7</v>
      </c>
      <c r="D84" s="92" t="s">
        <v>8</v>
      </c>
      <c r="E84" s="96" t="s">
        <v>8</v>
      </c>
      <c r="F84" s="96"/>
      <c r="G84" s="92" t="s">
        <v>7</v>
      </c>
      <c r="H84" s="92" t="s">
        <v>51</v>
      </c>
      <c r="I84" s="92"/>
      <c r="J84" s="96" t="s">
        <v>7</v>
      </c>
      <c r="K84" s="96" t="s">
        <v>52</v>
      </c>
      <c r="L84" s="97" t="s">
        <v>8</v>
      </c>
      <c r="M84" s="83"/>
      <c r="N84" s="72"/>
      <c r="O84" s="72"/>
    </row>
    <row r="85" spans="1:15" x14ac:dyDescent="0.2">
      <c r="A85" s="98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100"/>
      <c r="M85" s="77"/>
      <c r="N85" s="72"/>
      <c r="O85" s="72"/>
    </row>
    <row r="86" spans="1:15" x14ac:dyDescent="0.2">
      <c r="A86" s="101" t="s">
        <v>53</v>
      </c>
      <c r="B86" s="102" t="s">
        <v>14</v>
      </c>
      <c r="C86" s="103">
        <v>4472</v>
      </c>
      <c r="D86" s="103">
        <v>3366027</v>
      </c>
      <c r="E86" s="103">
        <v>148895</v>
      </c>
      <c r="F86" s="103"/>
      <c r="G86" s="103">
        <v>51</v>
      </c>
      <c r="H86" s="103">
        <v>43048</v>
      </c>
      <c r="I86" s="103"/>
      <c r="J86" s="103">
        <v>1948</v>
      </c>
      <c r="K86" s="103">
        <v>363204</v>
      </c>
      <c r="L86" s="104">
        <v>98427</v>
      </c>
      <c r="M86" s="72"/>
      <c r="N86" s="72"/>
      <c r="O86" s="72"/>
    </row>
    <row r="87" spans="1:15" x14ac:dyDescent="0.2">
      <c r="A87" s="105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7"/>
      <c r="M87" s="77"/>
      <c r="N87" s="72"/>
      <c r="O87" s="72"/>
    </row>
    <row r="88" spans="1:15" x14ac:dyDescent="0.2">
      <c r="A88" s="101" t="s">
        <v>54</v>
      </c>
      <c r="B88" s="108" t="s">
        <v>34</v>
      </c>
      <c r="C88" s="103">
        <v>0</v>
      </c>
      <c r="D88" s="103">
        <v>0</v>
      </c>
      <c r="E88" s="103">
        <v>0</v>
      </c>
      <c r="F88" s="109"/>
      <c r="G88" s="109">
        <v>1</v>
      </c>
      <c r="H88" s="109">
        <v>25</v>
      </c>
      <c r="I88" s="109"/>
      <c r="J88" s="109">
        <v>9</v>
      </c>
      <c r="K88" s="109">
        <v>479</v>
      </c>
      <c r="L88" s="110">
        <v>0</v>
      </c>
      <c r="M88" s="72"/>
      <c r="N88" s="72"/>
      <c r="O88" s="72"/>
    </row>
    <row r="89" spans="1:15" x14ac:dyDescent="0.2">
      <c r="A89" s="111"/>
      <c r="B89" s="108"/>
      <c r="C89" s="112"/>
      <c r="D89" s="112"/>
      <c r="E89" s="112"/>
      <c r="F89" s="112"/>
      <c r="G89" s="112"/>
      <c r="H89" s="112"/>
      <c r="I89" s="112"/>
      <c r="J89" s="112"/>
      <c r="K89" s="112"/>
      <c r="L89" s="113"/>
      <c r="M89" s="72"/>
      <c r="N89" s="72"/>
      <c r="O89" s="72"/>
    </row>
    <row r="90" spans="1:15" x14ac:dyDescent="0.2">
      <c r="A90" s="101" t="s">
        <v>71</v>
      </c>
      <c r="B90" s="114" t="s">
        <v>12</v>
      </c>
      <c r="C90" s="109">
        <f>SUM(C91:C92)</f>
        <v>3826</v>
      </c>
      <c r="D90" s="109">
        <f>SUM(D91:D92)</f>
        <v>3435592</v>
      </c>
      <c r="E90" s="109">
        <f>SUM(E91:E92)</f>
        <v>105635</v>
      </c>
      <c r="F90" s="109"/>
      <c r="G90" s="109">
        <f>SUM(G91:G92)</f>
        <v>62</v>
      </c>
      <c r="H90" s="109">
        <f>SUM(H91:H92)</f>
        <v>16226</v>
      </c>
      <c r="I90" s="109"/>
      <c r="J90" s="109">
        <f>SUM(J91:J92)</f>
        <v>75</v>
      </c>
      <c r="K90" s="109">
        <f>SUM(K91:K92)</f>
        <v>27891</v>
      </c>
      <c r="L90" s="110">
        <f>SUM(L91:L92)</f>
        <v>62677</v>
      </c>
      <c r="M90" s="72"/>
      <c r="N90" s="72"/>
      <c r="O90" s="72"/>
    </row>
    <row r="91" spans="1:15" x14ac:dyDescent="0.2">
      <c r="A91" s="111"/>
      <c r="B91" s="102" t="s">
        <v>17</v>
      </c>
      <c r="C91" s="112">
        <v>3783</v>
      </c>
      <c r="D91" s="112">
        <v>3403111</v>
      </c>
      <c r="E91" s="112">
        <v>105635</v>
      </c>
      <c r="F91" s="112"/>
      <c r="G91" s="112">
        <v>61</v>
      </c>
      <c r="H91" s="112">
        <v>15929</v>
      </c>
      <c r="I91" s="112"/>
      <c r="J91" s="112">
        <v>75</v>
      </c>
      <c r="K91" s="112">
        <v>27891</v>
      </c>
      <c r="L91" s="113">
        <v>62677</v>
      </c>
      <c r="M91" s="72"/>
      <c r="N91" s="72"/>
      <c r="O91" s="72"/>
    </row>
    <row r="92" spans="1:15" x14ac:dyDescent="0.2">
      <c r="A92" s="111"/>
      <c r="B92" s="115" t="s">
        <v>30</v>
      </c>
      <c r="C92" s="116">
        <v>43</v>
      </c>
      <c r="D92" s="116">
        <v>32481</v>
      </c>
      <c r="E92" s="116">
        <v>0</v>
      </c>
      <c r="F92" s="116"/>
      <c r="G92" s="116">
        <v>1</v>
      </c>
      <c r="H92" s="116">
        <v>297</v>
      </c>
      <c r="I92" s="116"/>
      <c r="J92" s="116">
        <v>0</v>
      </c>
      <c r="K92" s="116">
        <v>0</v>
      </c>
      <c r="L92" s="117">
        <v>0</v>
      </c>
      <c r="M92" s="72"/>
      <c r="N92" s="72"/>
      <c r="O92" s="72"/>
    </row>
    <row r="93" spans="1:15" x14ac:dyDescent="0.2">
      <c r="A93" s="111"/>
      <c r="B93" s="108"/>
      <c r="C93" s="112"/>
      <c r="D93" s="112"/>
      <c r="E93" s="112"/>
      <c r="F93" s="112"/>
      <c r="G93" s="112"/>
      <c r="H93" s="112"/>
      <c r="I93" s="112"/>
      <c r="J93" s="112"/>
      <c r="K93" s="112"/>
      <c r="L93" s="113"/>
      <c r="M93" s="72"/>
      <c r="N93" s="72"/>
      <c r="O93" s="72"/>
    </row>
    <row r="94" spans="1:15" x14ac:dyDescent="0.2">
      <c r="A94" s="101" t="s">
        <v>11</v>
      </c>
      <c r="B94" s="114" t="s">
        <v>55</v>
      </c>
      <c r="C94" s="109">
        <f>SUM(C95:C97)</f>
        <v>125</v>
      </c>
      <c r="D94" s="109">
        <f>SUM(D95:D97)</f>
        <v>13280</v>
      </c>
      <c r="E94" s="109">
        <f>SUM(E95:E97)</f>
        <v>0</v>
      </c>
      <c r="F94" s="109"/>
      <c r="G94" s="109">
        <f>SUM(G95:G97)</f>
        <v>3</v>
      </c>
      <c r="H94" s="109">
        <f>SUM(H95:H97)</f>
        <v>113</v>
      </c>
      <c r="I94" s="109"/>
      <c r="J94" s="109">
        <f>SUM(J95:J97)</f>
        <v>9</v>
      </c>
      <c r="K94" s="109">
        <f>SUM(K95:K97)</f>
        <v>3728</v>
      </c>
      <c r="L94" s="110">
        <f>SUM(L95:L97)</f>
        <v>0</v>
      </c>
      <c r="M94" s="72"/>
      <c r="N94" s="72"/>
      <c r="O94" s="72"/>
    </row>
    <row r="95" spans="1:15" x14ac:dyDescent="0.2">
      <c r="A95" s="111"/>
      <c r="B95" s="102" t="s">
        <v>56</v>
      </c>
      <c r="C95" s="112">
        <v>4</v>
      </c>
      <c r="D95" s="112">
        <v>0</v>
      </c>
      <c r="E95" s="112">
        <v>0</v>
      </c>
      <c r="F95" s="112"/>
      <c r="G95" s="112">
        <v>0</v>
      </c>
      <c r="H95" s="112">
        <v>0</v>
      </c>
      <c r="I95" s="112"/>
      <c r="J95" s="112">
        <v>1</v>
      </c>
      <c r="K95" s="112">
        <v>712</v>
      </c>
      <c r="L95" s="113">
        <v>0</v>
      </c>
      <c r="M95" s="72"/>
      <c r="N95" s="72"/>
      <c r="O95" s="72"/>
    </row>
    <row r="96" spans="1:15" x14ac:dyDescent="0.2">
      <c r="A96" s="111"/>
      <c r="B96" s="102" t="s">
        <v>22</v>
      </c>
      <c r="C96" s="112">
        <v>46</v>
      </c>
      <c r="D96" s="112">
        <v>1790</v>
      </c>
      <c r="E96" s="112">
        <v>0</v>
      </c>
      <c r="F96" s="112"/>
      <c r="G96" s="112">
        <v>0</v>
      </c>
      <c r="H96" s="112">
        <v>0</v>
      </c>
      <c r="I96" s="112"/>
      <c r="J96" s="112">
        <v>3</v>
      </c>
      <c r="K96" s="112">
        <v>2031</v>
      </c>
      <c r="L96" s="113">
        <v>0</v>
      </c>
      <c r="M96" s="72"/>
      <c r="N96" s="72"/>
      <c r="O96" s="72"/>
    </row>
    <row r="97" spans="1:15" x14ac:dyDescent="0.2">
      <c r="A97" s="111"/>
      <c r="B97" s="102" t="s">
        <v>28</v>
      </c>
      <c r="C97" s="112">
        <v>75</v>
      </c>
      <c r="D97" s="112">
        <v>11490</v>
      </c>
      <c r="E97" s="112">
        <v>0</v>
      </c>
      <c r="F97" s="112"/>
      <c r="G97" s="112">
        <v>3</v>
      </c>
      <c r="H97" s="112">
        <v>113</v>
      </c>
      <c r="I97" s="112"/>
      <c r="J97" s="112">
        <v>5</v>
      </c>
      <c r="K97" s="112">
        <v>985</v>
      </c>
      <c r="L97" s="113">
        <v>0</v>
      </c>
      <c r="M97" s="72"/>
      <c r="N97" s="72"/>
      <c r="O97" s="72"/>
    </row>
    <row r="98" spans="1:15" x14ac:dyDescent="0.2">
      <c r="A98" s="111"/>
      <c r="B98" s="102"/>
      <c r="C98" s="112"/>
      <c r="D98" s="112"/>
      <c r="E98" s="112"/>
      <c r="F98" s="112"/>
      <c r="G98" s="112"/>
      <c r="H98" s="112"/>
      <c r="I98" s="112"/>
      <c r="J98" s="112"/>
      <c r="K98" s="112"/>
      <c r="L98" s="113"/>
      <c r="M98" s="72"/>
      <c r="N98" s="72"/>
      <c r="O98" s="72"/>
    </row>
    <row r="99" spans="1:15" x14ac:dyDescent="0.2">
      <c r="A99" s="101" t="s">
        <v>27</v>
      </c>
      <c r="B99" s="114" t="s">
        <v>12</v>
      </c>
      <c r="C99" s="109">
        <f>SUM(C100:C104)</f>
        <v>5997</v>
      </c>
      <c r="D99" s="109">
        <f>SUM(D100:D104)</f>
        <v>4825648</v>
      </c>
      <c r="E99" s="109">
        <f>SUM(E100:E104)</f>
        <v>104051</v>
      </c>
      <c r="F99" s="109"/>
      <c r="G99" s="109">
        <f>SUM(G100:G104)</f>
        <v>67</v>
      </c>
      <c r="H99" s="109">
        <f>SUM(H100:H104)</f>
        <v>15324</v>
      </c>
      <c r="I99" s="109"/>
      <c r="J99" s="109">
        <f>SUM(J100:J104)</f>
        <v>811</v>
      </c>
      <c r="K99" s="109">
        <f>SUM(K100:K104)</f>
        <v>133038</v>
      </c>
      <c r="L99" s="110">
        <f>SUM(L100:L104)</f>
        <v>87281</v>
      </c>
      <c r="M99" s="72"/>
      <c r="N99" s="72"/>
      <c r="O99" s="72"/>
    </row>
    <row r="100" spans="1:15" x14ac:dyDescent="0.2">
      <c r="A100" s="111"/>
      <c r="B100" s="108" t="s">
        <v>56</v>
      </c>
      <c r="C100" s="112">
        <v>98</v>
      </c>
      <c r="D100" s="112">
        <v>55975</v>
      </c>
      <c r="E100" s="112">
        <v>44024</v>
      </c>
      <c r="F100" s="112"/>
      <c r="G100" s="112">
        <v>0</v>
      </c>
      <c r="H100" s="112">
        <v>0</v>
      </c>
      <c r="I100" s="112"/>
      <c r="J100" s="112">
        <v>23</v>
      </c>
      <c r="K100" s="112">
        <v>8366</v>
      </c>
      <c r="L100" s="113">
        <v>16545</v>
      </c>
      <c r="M100" s="72"/>
      <c r="N100" s="72"/>
      <c r="O100" s="72"/>
    </row>
    <row r="101" spans="1:15" x14ac:dyDescent="0.2">
      <c r="A101" s="111"/>
      <c r="B101" s="102" t="s">
        <v>30</v>
      </c>
      <c r="C101" s="112">
        <v>140</v>
      </c>
      <c r="D101" s="112">
        <v>184174</v>
      </c>
      <c r="E101" s="112">
        <v>0</v>
      </c>
      <c r="F101" s="112"/>
      <c r="G101" s="112">
        <v>1</v>
      </c>
      <c r="H101" s="112">
        <v>364</v>
      </c>
      <c r="I101" s="112"/>
      <c r="J101" s="112">
        <v>2</v>
      </c>
      <c r="K101" s="112">
        <v>1188</v>
      </c>
      <c r="L101" s="113">
        <v>0</v>
      </c>
      <c r="M101" s="72"/>
      <c r="N101" s="72"/>
      <c r="O101" s="72"/>
    </row>
    <row r="102" spans="1:15" x14ac:dyDescent="0.2">
      <c r="A102" s="111"/>
      <c r="B102" s="102" t="s">
        <v>24</v>
      </c>
      <c r="C102" s="112">
        <v>530</v>
      </c>
      <c r="D102" s="112">
        <v>245435</v>
      </c>
      <c r="E102" s="112">
        <v>21923</v>
      </c>
      <c r="F102" s="112"/>
      <c r="G102" s="112">
        <v>1</v>
      </c>
      <c r="H102" s="112">
        <v>418</v>
      </c>
      <c r="I102" s="112"/>
      <c r="J102" s="112">
        <v>41</v>
      </c>
      <c r="K102" s="112">
        <v>6541</v>
      </c>
      <c r="L102" s="113">
        <v>15459</v>
      </c>
      <c r="M102" s="72"/>
      <c r="N102" s="72"/>
      <c r="O102" s="72"/>
    </row>
    <row r="103" spans="1:15" x14ac:dyDescent="0.2">
      <c r="A103" s="111"/>
      <c r="B103" s="108" t="s">
        <v>14</v>
      </c>
      <c r="C103" s="112">
        <v>3045</v>
      </c>
      <c r="D103" s="116">
        <v>2383408</v>
      </c>
      <c r="E103" s="116">
        <v>0</v>
      </c>
      <c r="F103" s="116"/>
      <c r="G103" s="116">
        <v>56</v>
      </c>
      <c r="H103" s="116">
        <v>12348</v>
      </c>
      <c r="I103" s="116"/>
      <c r="J103" s="116">
        <v>171</v>
      </c>
      <c r="K103" s="116">
        <v>16770</v>
      </c>
      <c r="L103" s="113">
        <v>0</v>
      </c>
      <c r="M103" s="72"/>
      <c r="N103" s="72"/>
      <c r="O103" s="72"/>
    </row>
    <row r="104" spans="1:15" x14ac:dyDescent="0.2">
      <c r="A104" s="111"/>
      <c r="B104" s="102" t="s">
        <v>28</v>
      </c>
      <c r="C104" s="112">
        <v>2184</v>
      </c>
      <c r="D104" s="116">
        <v>1956656</v>
      </c>
      <c r="E104" s="116">
        <v>38104</v>
      </c>
      <c r="F104" s="116"/>
      <c r="G104" s="116">
        <v>9</v>
      </c>
      <c r="H104" s="116">
        <v>2194</v>
      </c>
      <c r="I104" s="116"/>
      <c r="J104" s="116">
        <v>574</v>
      </c>
      <c r="K104" s="116">
        <v>100173</v>
      </c>
      <c r="L104" s="113">
        <v>55277</v>
      </c>
      <c r="M104" s="72"/>
      <c r="N104" s="72"/>
      <c r="O104" s="72"/>
    </row>
    <row r="105" spans="1:15" x14ac:dyDescent="0.2">
      <c r="A105" s="118"/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4"/>
      <c r="M105" s="72"/>
      <c r="N105" s="72"/>
      <c r="O105" s="72"/>
    </row>
    <row r="106" spans="1:15" x14ac:dyDescent="0.2">
      <c r="A106" s="101" t="s">
        <v>58</v>
      </c>
      <c r="B106" s="102" t="s">
        <v>19</v>
      </c>
      <c r="C106" s="103">
        <f>9+3</f>
        <v>12</v>
      </c>
      <c r="D106" s="103">
        <f>6294+1341</f>
        <v>7635</v>
      </c>
      <c r="E106" s="103">
        <v>0</v>
      </c>
      <c r="F106" s="103"/>
      <c r="G106" s="103">
        <f>5+6</f>
        <v>11</v>
      </c>
      <c r="H106" s="103">
        <v>41</v>
      </c>
      <c r="I106" s="103"/>
      <c r="J106" s="119">
        <f>1+1</f>
        <v>2</v>
      </c>
      <c r="K106" s="103">
        <f>241+230</f>
        <v>471</v>
      </c>
      <c r="L106" s="104">
        <v>0</v>
      </c>
      <c r="M106" s="72"/>
      <c r="N106" s="72"/>
      <c r="O106" s="72"/>
    </row>
    <row r="107" spans="1:15" x14ac:dyDescent="0.2">
      <c r="A107" s="111"/>
      <c r="B107" s="115"/>
      <c r="C107" s="103"/>
      <c r="D107" s="103"/>
      <c r="E107" s="103"/>
      <c r="F107" s="103"/>
      <c r="G107" s="103"/>
      <c r="H107" s="103"/>
      <c r="I107" s="103"/>
      <c r="J107" s="103"/>
      <c r="K107" s="103"/>
      <c r="L107" s="104"/>
      <c r="M107" s="72"/>
      <c r="N107" s="72"/>
      <c r="O107" s="72"/>
    </row>
    <row r="108" spans="1:15" x14ac:dyDescent="0.2">
      <c r="A108" s="101" t="s">
        <v>31</v>
      </c>
      <c r="B108" s="102" t="s">
        <v>22</v>
      </c>
      <c r="C108" s="103">
        <v>1155</v>
      </c>
      <c r="D108" s="103">
        <v>2025797</v>
      </c>
      <c r="E108" s="103">
        <v>65858</v>
      </c>
      <c r="F108" s="103"/>
      <c r="G108" s="103">
        <v>15</v>
      </c>
      <c r="H108" s="103">
        <v>13280</v>
      </c>
      <c r="I108" s="103"/>
      <c r="J108" s="103">
        <v>38</v>
      </c>
      <c r="K108" s="103">
        <v>32815</v>
      </c>
      <c r="L108" s="104">
        <v>57501</v>
      </c>
      <c r="M108" s="72"/>
      <c r="N108" s="72"/>
      <c r="O108" s="72"/>
    </row>
    <row r="109" spans="1:15" x14ac:dyDescent="0.2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90"/>
      <c r="M109" s="72"/>
      <c r="N109" s="72"/>
      <c r="O109" s="72"/>
    </row>
    <row r="110" spans="1:15" x14ac:dyDescent="0.2">
      <c r="A110" s="101" t="s">
        <v>59</v>
      </c>
      <c r="B110" s="102" t="s">
        <v>19</v>
      </c>
      <c r="C110" s="103">
        <v>1</v>
      </c>
      <c r="D110" s="103">
        <v>81</v>
      </c>
      <c r="E110" s="103">
        <v>0</v>
      </c>
      <c r="F110" s="103"/>
      <c r="G110" s="103">
        <v>0</v>
      </c>
      <c r="H110" s="103">
        <v>0</v>
      </c>
      <c r="I110" s="103"/>
      <c r="J110" s="119">
        <v>0</v>
      </c>
      <c r="K110" s="103">
        <v>0</v>
      </c>
      <c r="L110" s="104">
        <v>0</v>
      </c>
      <c r="M110" s="72"/>
      <c r="N110" s="72"/>
      <c r="O110" s="72"/>
    </row>
    <row r="111" spans="1:15" x14ac:dyDescent="0.2">
      <c r="A111" s="111"/>
      <c r="B111" s="115"/>
      <c r="C111" s="112"/>
      <c r="D111" s="112"/>
      <c r="E111" s="112"/>
      <c r="F111" s="112"/>
      <c r="G111" s="112"/>
      <c r="H111" s="112"/>
      <c r="I111" s="112"/>
      <c r="J111" s="112"/>
      <c r="K111" s="112"/>
      <c r="L111" s="113"/>
      <c r="M111" s="72"/>
      <c r="N111" s="72"/>
      <c r="O111" s="72"/>
    </row>
    <row r="112" spans="1:15" x14ac:dyDescent="0.2">
      <c r="A112" s="101" t="s">
        <v>32</v>
      </c>
      <c r="B112" s="102" t="s">
        <v>24</v>
      </c>
      <c r="C112" s="103">
        <v>262</v>
      </c>
      <c r="D112" s="103">
        <v>201393</v>
      </c>
      <c r="E112" s="103">
        <v>0</v>
      </c>
      <c r="F112" s="103"/>
      <c r="G112" s="103">
        <v>0</v>
      </c>
      <c r="H112" s="103">
        <v>0</v>
      </c>
      <c r="I112" s="103"/>
      <c r="J112" s="103">
        <v>9</v>
      </c>
      <c r="K112" s="103">
        <v>724</v>
      </c>
      <c r="L112" s="104">
        <v>0</v>
      </c>
      <c r="M112" s="72"/>
      <c r="N112" s="72"/>
      <c r="O112" s="72"/>
    </row>
    <row r="113" spans="1:15" x14ac:dyDescent="0.2">
      <c r="A113" s="111" t="s">
        <v>60</v>
      </c>
      <c r="B113" s="115"/>
      <c r="C113" s="112"/>
      <c r="D113" s="112"/>
      <c r="E113" s="112"/>
      <c r="F113" s="112"/>
      <c r="G113" s="112"/>
      <c r="H113" s="112"/>
      <c r="I113" s="112"/>
      <c r="J113" s="112"/>
      <c r="K113" s="112"/>
      <c r="L113" s="113"/>
      <c r="M113" s="72"/>
      <c r="N113" s="72"/>
      <c r="O113" s="72"/>
    </row>
    <row r="114" spans="1:15" x14ac:dyDescent="0.2">
      <c r="A114" s="101" t="s">
        <v>33</v>
      </c>
      <c r="B114" s="102" t="s">
        <v>30</v>
      </c>
      <c r="C114" s="103">
        <v>1</v>
      </c>
      <c r="D114" s="103">
        <v>762</v>
      </c>
      <c r="E114" s="103">
        <v>0</v>
      </c>
      <c r="F114" s="103"/>
      <c r="G114" s="103">
        <v>0</v>
      </c>
      <c r="H114" s="103">
        <v>0</v>
      </c>
      <c r="I114" s="103"/>
      <c r="J114" s="103">
        <v>0</v>
      </c>
      <c r="K114" s="103">
        <v>0</v>
      </c>
      <c r="L114" s="104">
        <v>0</v>
      </c>
      <c r="M114" s="72"/>
      <c r="N114" s="72"/>
      <c r="O114" s="72" t="s">
        <v>60</v>
      </c>
    </row>
    <row r="115" spans="1:15" x14ac:dyDescent="0.2">
      <c r="A115" s="111"/>
      <c r="B115" s="115"/>
      <c r="C115" s="112"/>
      <c r="D115" s="112"/>
      <c r="E115" s="112"/>
      <c r="F115" s="112"/>
      <c r="G115" s="112"/>
      <c r="H115" s="112"/>
      <c r="I115" s="112"/>
      <c r="J115" s="112"/>
      <c r="K115" s="112"/>
      <c r="L115" s="113"/>
      <c r="M115" s="72"/>
      <c r="N115" s="72"/>
      <c r="O115" s="72"/>
    </row>
    <row r="116" spans="1:15" x14ac:dyDescent="0.2">
      <c r="A116" s="101" t="s">
        <v>61</v>
      </c>
      <c r="B116" s="114" t="s">
        <v>12</v>
      </c>
      <c r="C116" s="109">
        <f>SUM(C117:C118)</f>
        <v>1231</v>
      </c>
      <c r="D116" s="109">
        <f>SUM(D117:D118)</f>
        <v>1505362</v>
      </c>
      <c r="E116" s="109">
        <f t="shared" ref="E116:L116" si="0">SUM(E117:E118)</f>
        <v>14661</v>
      </c>
      <c r="F116" s="109"/>
      <c r="G116" s="109">
        <f t="shared" si="0"/>
        <v>19</v>
      </c>
      <c r="H116" s="109">
        <f t="shared" si="0"/>
        <v>1797</v>
      </c>
      <c r="I116" s="109"/>
      <c r="J116" s="109">
        <f t="shared" si="0"/>
        <v>20</v>
      </c>
      <c r="K116" s="109">
        <f t="shared" si="0"/>
        <v>8640</v>
      </c>
      <c r="L116" s="110">
        <f t="shared" si="0"/>
        <v>21981</v>
      </c>
      <c r="M116" s="72"/>
      <c r="N116" s="72"/>
      <c r="O116" s="72"/>
    </row>
    <row r="117" spans="1:15" x14ac:dyDescent="0.2">
      <c r="A117" s="78"/>
      <c r="B117" s="102" t="s">
        <v>34</v>
      </c>
      <c r="C117" s="112">
        <v>0</v>
      </c>
      <c r="D117" s="112">
        <v>0</v>
      </c>
      <c r="E117" s="112">
        <v>0</v>
      </c>
      <c r="F117" s="112"/>
      <c r="G117" s="112">
        <v>0</v>
      </c>
      <c r="H117" s="112">
        <v>0</v>
      </c>
      <c r="I117" s="112"/>
      <c r="J117" s="116">
        <v>1</v>
      </c>
      <c r="K117" s="112">
        <v>661</v>
      </c>
      <c r="L117" s="113">
        <v>0</v>
      </c>
      <c r="M117" s="72"/>
      <c r="N117" s="72"/>
      <c r="O117" s="72"/>
    </row>
    <row r="118" spans="1:15" x14ac:dyDescent="0.2">
      <c r="A118" s="120"/>
      <c r="B118" s="102" t="s">
        <v>19</v>
      </c>
      <c r="C118" s="112">
        <f>762+469</f>
        <v>1231</v>
      </c>
      <c r="D118" s="112">
        <f>881580+623782</f>
        <v>1505362</v>
      </c>
      <c r="E118" s="112">
        <v>14661</v>
      </c>
      <c r="F118" s="112"/>
      <c r="G118" s="112">
        <f>16+3</f>
        <v>19</v>
      </c>
      <c r="H118" s="112">
        <v>1797</v>
      </c>
      <c r="I118" s="112"/>
      <c r="J118" s="116">
        <v>19</v>
      </c>
      <c r="K118" s="112">
        <v>7979</v>
      </c>
      <c r="L118" s="121">
        <v>21981</v>
      </c>
      <c r="M118" s="72"/>
      <c r="N118" s="72"/>
      <c r="O118" s="72"/>
    </row>
    <row r="119" spans="1:15" x14ac:dyDescent="0.2">
      <c r="A119" s="74"/>
      <c r="B119" s="75"/>
      <c r="C119" s="122"/>
      <c r="D119" s="122"/>
      <c r="E119" s="122"/>
      <c r="F119" s="122"/>
      <c r="G119" s="122"/>
      <c r="H119" s="122"/>
      <c r="I119" s="122"/>
      <c r="J119" s="122"/>
      <c r="K119" s="122"/>
      <c r="L119" s="123"/>
      <c r="M119" s="77"/>
      <c r="N119" s="72"/>
      <c r="O119" s="72"/>
    </row>
    <row r="120" spans="1:15" x14ac:dyDescent="0.2">
      <c r="A120" s="101" t="s">
        <v>35</v>
      </c>
      <c r="B120" s="72"/>
      <c r="C120" s="124">
        <f>C116+C106+C112+C110+C114+C108+C90+C94+C88+C99+C86</f>
        <v>17082</v>
      </c>
      <c r="D120" s="124">
        <f>D116+D106+D112+D110+D114+D108+D90+D94+D88+D99+D86</f>
        <v>15381577</v>
      </c>
      <c r="E120" s="124">
        <f>E116+E106+E112+E110+E114+E108+E90+E94+E88+E99+E86</f>
        <v>439100</v>
      </c>
      <c r="F120" s="124"/>
      <c r="G120" s="124">
        <f>G116+G106+G112+G110+G114+G108+G90+G94+G88+G99+G86</f>
        <v>229</v>
      </c>
      <c r="H120" s="124">
        <f>H116+H106+H112+H110+H114+H108+H90+H94+H88+H99+H86</f>
        <v>89854</v>
      </c>
      <c r="I120" s="124"/>
      <c r="J120" s="124">
        <f>J116+J106+J112+J110+J114+J108+J90+J94+J88+J99+J86</f>
        <v>2921</v>
      </c>
      <c r="K120" s="124">
        <f>K116+K106+K112+K110+K114+K108+K90+K94+K88+K99+K86</f>
        <v>570990</v>
      </c>
      <c r="L120" s="125">
        <f>L116+L106+L112+L110+L114+L108+L90+L94+L88+L99+L86</f>
        <v>327867</v>
      </c>
      <c r="M120" s="83"/>
      <c r="N120" s="72"/>
      <c r="O120" s="72"/>
    </row>
    <row r="121" spans="1:15" x14ac:dyDescent="0.2">
      <c r="A121" s="126" t="s">
        <v>36</v>
      </c>
      <c r="B121" s="72"/>
      <c r="C121" s="124"/>
      <c r="D121" s="124">
        <f>D120*O121</f>
        <v>272524013.39212</v>
      </c>
      <c r="E121" s="124">
        <f>E120*O121</f>
        <v>7779780.5959999999</v>
      </c>
      <c r="F121" s="124"/>
      <c r="G121" s="124"/>
      <c r="H121" s="124">
        <f>H120*O121</f>
        <v>1591993.6362399999</v>
      </c>
      <c r="I121" s="124"/>
      <c r="J121" s="124"/>
      <c r="K121" s="124">
        <f>K120*O121</f>
        <v>10116549.5844</v>
      </c>
      <c r="L121" s="125">
        <f>L120*O121</f>
        <v>5809003.2445199993</v>
      </c>
      <c r="M121" s="83"/>
      <c r="N121" s="51" t="s">
        <v>66</v>
      </c>
      <c r="O121" s="52">
        <v>17.717559999999999</v>
      </c>
    </row>
    <row r="122" spans="1:15" x14ac:dyDescent="0.2">
      <c r="A122" s="98"/>
      <c r="B122" s="99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77"/>
      <c r="N122" s="72"/>
      <c r="O122" s="72"/>
    </row>
    <row r="123" spans="1:15" x14ac:dyDescent="0.2">
      <c r="A123" s="132" t="s">
        <v>72</v>
      </c>
      <c r="B123" s="132"/>
      <c r="C123" s="132"/>
      <c r="D123" s="132"/>
      <c r="E123" s="132"/>
      <c r="F123" s="132"/>
      <c r="G123" s="132"/>
      <c r="H123" s="129"/>
      <c r="I123" s="129"/>
      <c r="J123" s="129"/>
      <c r="K123" s="129"/>
      <c r="L123" s="129"/>
      <c r="M123" s="129"/>
      <c r="N123" s="72"/>
      <c r="O123" s="72"/>
    </row>
    <row r="124" spans="1:15" x14ac:dyDescent="0.2">
      <c r="A124" s="132" t="s">
        <v>73</v>
      </c>
      <c r="H124" s="129"/>
      <c r="I124" s="129"/>
      <c r="J124" s="129"/>
      <c r="K124" s="129"/>
      <c r="L124" s="129"/>
      <c r="M124" s="129"/>
      <c r="N124" s="72"/>
      <c r="O124" s="72"/>
    </row>
    <row r="125" spans="1:15" x14ac:dyDescent="0.2">
      <c r="A125" s="132"/>
      <c r="H125" s="129"/>
      <c r="I125" s="129"/>
      <c r="J125" s="129"/>
      <c r="K125" s="129"/>
      <c r="L125" s="129"/>
      <c r="M125" s="129"/>
      <c r="N125" s="72"/>
      <c r="O125" s="72"/>
    </row>
    <row r="126" spans="1:15" x14ac:dyDescent="0.2">
      <c r="A126" s="130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72"/>
      <c r="O126" s="72"/>
    </row>
  </sheetData>
  <mergeCells count="1">
    <mergeCell ref="D61:E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workbookViewId="0">
      <selection activeCell="B3" sqref="B3"/>
    </sheetView>
  </sheetViews>
  <sheetFormatPr baseColWidth="10" defaultColWidth="8" defaultRowHeight="12.75" x14ac:dyDescent="0.2"/>
  <cols>
    <col min="1" max="1" width="2.7109375" style="1" customWidth="1"/>
    <col min="2" max="2" width="22.42578125" style="1" customWidth="1"/>
    <col min="3" max="3" width="16.140625" style="1" customWidth="1"/>
    <col min="4" max="4" width="9.28515625" style="1" customWidth="1"/>
    <col min="5" max="5" width="12.5703125" style="1" customWidth="1"/>
    <col min="6" max="6" width="3.28515625" style="1" customWidth="1"/>
    <col min="7" max="7" width="15.28515625" style="1" bestFit="1" customWidth="1"/>
    <col min="8" max="8" width="12" style="1" customWidth="1"/>
    <col min="9" max="9" width="4.140625" style="1" customWidth="1"/>
    <col min="10" max="10" width="14.7109375" style="1" customWidth="1"/>
    <col min="11" max="11" width="10" style="1" customWidth="1"/>
    <col min="12" max="13" width="8" style="1"/>
    <col min="14" max="14" width="13.5703125" style="1" customWidth="1"/>
    <col min="15" max="15" width="10.140625" style="1" bestFit="1" customWidth="1"/>
    <col min="16" max="256" width="8" style="1"/>
    <col min="257" max="257" width="2.7109375" style="1" customWidth="1"/>
    <col min="258" max="258" width="22.42578125" style="1" customWidth="1"/>
    <col min="259" max="259" width="16.140625" style="1" customWidth="1"/>
    <col min="260" max="260" width="9.28515625" style="1" customWidth="1"/>
    <col min="261" max="261" width="12.5703125" style="1" customWidth="1"/>
    <col min="262" max="262" width="3.28515625" style="1" customWidth="1"/>
    <col min="263" max="263" width="9.5703125" style="1" customWidth="1"/>
    <col min="264" max="264" width="12" style="1" customWidth="1"/>
    <col min="265" max="265" width="4.140625" style="1" customWidth="1"/>
    <col min="266" max="266" width="14.7109375" style="1" customWidth="1"/>
    <col min="267" max="267" width="10" style="1" customWidth="1"/>
    <col min="268" max="512" width="8" style="1"/>
    <col min="513" max="513" width="2.7109375" style="1" customWidth="1"/>
    <col min="514" max="514" width="22.42578125" style="1" customWidth="1"/>
    <col min="515" max="515" width="16.140625" style="1" customWidth="1"/>
    <col min="516" max="516" width="9.28515625" style="1" customWidth="1"/>
    <col min="517" max="517" width="12.5703125" style="1" customWidth="1"/>
    <col min="518" max="518" width="3.28515625" style="1" customWidth="1"/>
    <col min="519" max="519" width="9.5703125" style="1" customWidth="1"/>
    <col min="520" max="520" width="12" style="1" customWidth="1"/>
    <col min="521" max="521" width="4.140625" style="1" customWidth="1"/>
    <col min="522" max="522" width="14.7109375" style="1" customWidth="1"/>
    <col min="523" max="523" width="10" style="1" customWidth="1"/>
    <col min="524" max="768" width="8" style="1"/>
    <col min="769" max="769" width="2.7109375" style="1" customWidth="1"/>
    <col min="770" max="770" width="22.42578125" style="1" customWidth="1"/>
    <col min="771" max="771" width="16.140625" style="1" customWidth="1"/>
    <col min="772" max="772" width="9.28515625" style="1" customWidth="1"/>
    <col min="773" max="773" width="12.5703125" style="1" customWidth="1"/>
    <col min="774" max="774" width="3.28515625" style="1" customWidth="1"/>
    <col min="775" max="775" width="9.5703125" style="1" customWidth="1"/>
    <col min="776" max="776" width="12" style="1" customWidth="1"/>
    <col min="777" max="777" width="4.140625" style="1" customWidth="1"/>
    <col min="778" max="778" width="14.7109375" style="1" customWidth="1"/>
    <col min="779" max="779" width="10" style="1" customWidth="1"/>
    <col min="780" max="1024" width="8" style="1"/>
    <col min="1025" max="1025" width="2.7109375" style="1" customWidth="1"/>
    <col min="1026" max="1026" width="22.42578125" style="1" customWidth="1"/>
    <col min="1027" max="1027" width="16.140625" style="1" customWidth="1"/>
    <col min="1028" max="1028" width="9.28515625" style="1" customWidth="1"/>
    <col min="1029" max="1029" width="12.5703125" style="1" customWidth="1"/>
    <col min="1030" max="1030" width="3.28515625" style="1" customWidth="1"/>
    <col min="1031" max="1031" width="9.5703125" style="1" customWidth="1"/>
    <col min="1032" max="1032" width="12" style="1" customWidth="1"/>
    <col min="1033" max="1033" width="4.140625" style="1" customWidth="1"/>
    <col min="1034" max="1034" width="14.7109375" style="1" customWidth="1"/>
    <col min="1035" max="1035" width="10" style="1" customWidth="1"/>
    <col min="1036" max="1280" width="8" style="1"/>
    <col min="1281" max="1281" width="2.7109375" style="1" customWidth="1"/>
    <col min="1282" max="1282" width="22.42578125" style="1" customWidth="1"/>
    <col min="1283" max="1283" width="16.140625" style="1" customWidth="1"/>
    <col min="1284" max="1284" width="9.28515625" style="1" customWidth="1"/>
    <col min="1285" max="1285" width="12.5703125" style="1" customWidth="1"/>
    <col min="1286" max="1286" width="3.28515625" style="1" customWidth="1"/>
    <col min="1287" max="1287" width="9.5703125" style="1" customWidth="1"/>
    <col min="1288" max="1288" width="12" style="1" customWidth="1"/>
    <col min="1289" max="1289" width="4.140625" style="1" customWidth="1"/>
    <col min="1290" max="1290" width="14.7109375" style="1" customWidth="1"/>
    <col min="1291" max="1291" width="10" style="1" customWidth="1"/>
    <col min="1292" max="1536" width="8" style="1"/>
    <col min="1537" max="1537" width="2.7109375" style="1" customWidth="1"/>
    <col min="1538" max="1538" width="22.42578125" style="1" customWidth="1"/>
    <col min="1539" max="1539" width="16.140625" style="1" customWidth="1"/>
    <col min="1540" max="1540" width="9.28515625" style="1" customWidth="1"/>
    <col min="1541" max="1541" width="12.5703125" style="1" customWidth="1"/>
    <col min="1542" max="1542" width="3.28515625" style="1" customWidth="1"/>
    <col min="1543" max="1543" width="9.5703125" style="1" customWidth="1"/>
    <col min="1544" max="1544" width="12" style="1" customWidth="1"/>
    <col min="1545" max="1545" width="4.140625" style="1" customWidth="1"/>
    <col min="1546" max="1546" width="14.7109375" style="1" customWidth="1"/>
    <col min="1547" max="1547" width="10" style="1" customWidth="1"/>
    <col min="1548" max="1792" width="8" style="1"/>
    <col min="1793" max="1793" width="2.7109375" style="1" customWidth="1"/>
    <col min="1794" max="1794" width="22.42578125" style="1" customWidth="1"/>
    <col min="1795" max="1795" width="16.140625" style="1" customWidth="1"/>
    <col min="1796" max="1796" width="9.28515625" style="1" customWidth="1"/>
    <col min="1797" max="1797" width="12.5703125" style="1" customWidth="1"/>
    <col min="1798" max="1798" width="3.28515625" style="1" customWidth="1"/>
    <col min="1799" max="1799" width="9.5703125" style="1" customWidth="1"/>
    <col min="1800" max="1800" width="12" style="1" customWidth="1"/>
    <col min="1801" max="1801" width="4.140625" style="1" customWidth="1"/>
    <col min="1802" max="1802" width="14.7109375" style="1" customWidth="1"/>
    <col min="1803" max="1803" width="10" style="1" customWidth="1"/>
    <col min="1804" max="2048" width="8" style="1"/>
    <col min="2049" max="2049" width="2.7109375" style="1" customWidth="1"/>
    <col min="2050" max="2050" width="22.42578125" style="1" customWidth="1"/>
    <col min="2051" max="2051" width="16.140625" style="1" customWidth="1"/>
    <col min="2052" max="2052" width="9.28515625" style="1" customWidth="1"/>
    <col min="2053" max="2053" width="12.5703125" style="1" customWidth="1"/>
    <col min="2054" max="2054" width="3.28515625" style="1" customWidth="1"/>
    <col min="2055" max="2055" width="9.5703125" style="1" customWidth="1"/>
    <col min="2056" max="2056" width="12" style="1" customWidth="1"/>
    <col min="2057" max="2057" width="4.140625" style="1" customWidth="1"/>
    <col min="2058" max="2058" width="14.7109375" style="1" customWidth="1"/>
    <col min="2059" max="2059" width="10" style="1" customWidth="1"/>
    <col min="2060" max="2304" width="8" style="1"/>
    <col min="2305" max="2305" width="2.7109375" style="1" customWidth="1"/>
    <col min="2306" max="2306" width="22.42578125" style="1" customWidth="1"/>
    <col min="2307" max="2307" width="16.140625" style="1" customWidth="1"/>
    <col min="2308" max="2308" width="9.28515625" style="1" customWidth="1"/>
    <col min="2309" max="2309" width="12.5703125" style="1" customWidth="1"/>
    <col min="2310" max="2310" width="3.28515625" style="1" customWidth="1"/>
    <col min="2311" max="2311" width="9.5703125" style="1" customWidth="1"/>
    <col min="2312" max="2312" width="12" style="1" customWidth="1"/>
    <col min="2313" max="2313" width="4.140625" style="1" customWidth="1"/>
    <col min="2314" max="2314" width="14.7109375" style="1" customWidth="1"/>
    <col min="2315" max="2315" width="10" style="1" customWidth="1"/>
    <col min="2316" max="2560" width="8" style="1"/>
    <col min="2561" max="2561" width="2.7109375" style="1" customWidth="1"/>
    <col min="2562" max="2562" width="22.42578125" style="1" customWidth="1"/>
    <col min="2563" max="2563" width="16.140625" style="1" customWidth="1"/>
    <col min="2564" max="2564" width="9.28515625" style="1" customWidth="1"/>
    <col min="2565" max="2565" width="12.5703125" style="1" customWidth="1"/>
    <col min="2566" max="2566" width="3.28515625" style="1" customWidth="1"/>
    <col min="2567" max="2567" width="9.5703125" style="1" customWidth="1"/>
    <col min="2568" max="2568" width="12" style="1" customWidth="1"/>
    <col min="2569" max="2569" width="4.140625" style="1" customWidth="1"/>
    <col min="2570" max="2570" width="14.7109375" style="1" customWidth="1"/>
    <col min="2571" max="2571" width="10" style="1" customWidth="1"/>
    <col min="2572" max="2816" width="8" style="1"/>
    <col min="2817" max="2817" width="2.7109375" style="1" customWidth="1"/>
    <col min="2818" max="2818" width="22.42578125" style="1" customWidth="1"/>
    <col min="2819" max="2819" width="16.140625" style="1" customWidth="1"/>
    <col min="2820" max="2820" width="9.28515625" style="1" customWidth="1"/>
    <col min="2821" max="2821" width="12.5703125" style="1" customWidth="1"/>
    <col min="2822" max="2822" width="3.28515625" style="1" customWidth="1"/>
    <col min="2823" max="2823" width="9.5703125" style="1" customWidth="1"/>
    <col min="2824" max="2824" width="12" style="1" customWidth="1"/>
    <col min="2825" max="2825" width="4.140625" style="1" customWidth="1"/>
    <col min="2826" max="2826" width="14.7109375" style="1" customWidth="1"/>
    <col min="2827" max="2827" width="10" style="1" customWidth="1"/>
    <col min="2828" max="3072" width="8" style="1"/>
    <col min="3073" max="3073" width="2.7109375" style="1" customWidth="1"/>
    <col min="3074" max="3074" width="22.42578125" style="1" customWidth="1"/>
    <col min="3075" max="3075" width="16.140625" style="1" customWidth="1"/>
    <col min="3076" max="3076" width="9.28515625" style="1" customWidth="1"/>
    <col min="3077" max="3077" width="12.5703125" style="1" customWidth="1"/>
    <col min="3078" max="3078" width="3.28515625" style="1" customWidth="1"/>
    <col min="3079" max="3079" width="9.5703125" style="1" customWidth="1"/>
    <col min="3080" max="3080" width="12" style="1" customWidth="1"/>
    <col min="3081" max="3081" width="4.140625" style="1" customWidth="1"/>
    <col min="3082" max="3082" width="14.7109375" style="1" customWidth="1"/>
    <col min="3083" max="3083" width="10" style="1" customWidth="1"/>
    <col min="3084" max="3328" width="8" style="1"/>
    <col min="3329" max="3329" width="2.7109375" style="1" customWidth="1"/>
    <col min="3330" max="3330" width="22.42578125" style="1" customWidth="1"/>
    <col min="3331" max="3331" width="16.140625" style="1" customWidth="1"/>
    <col min="3332" max="3332" width="9.28515625" style="1" customWidth="1"/>
    <col min="3333" max="3333" width="12.5703125" style="1" customWidth="1"/>
    <col min="3334" max="3334" width="3.28515625" style="1" customWidth="1"/>
    <col min="3335" max="3335" width="9.5703125" style="1" customWidth="1"/>
    <col min="3336" max="3336" width="12" style="1" customWidth="1"/>
    <col min="3337" max="3337" width="4.140625" style="1" customWidth="1"/>
    <col min="3338" max="3338" width="14.7109375" style="1" customWidth="1"/>
    <col min="3339" max="3339" width="10" style="1" customWidth="1"/>
    <col min="3340" max="3584" width="8" style="1"/>
    <col min="3585" max="3585" width="2.7109375" style="1" customWidth="1"/>
    <col min="3586" max="3586" width="22.42578125" style="1" customWidth="1"/>
    <col min="3587" max="3587" width="16.140625" style="1" customWidth="1"/>
    <col min="3588" max="3588" width="9.28515625" style="1" customWidth="1"/>
    <col min="3589" max="3589" width="12.5703125" style="1" customWidth="1"/>
    <col min="3590" max="3590" width="3.28515625" style="1" customWidth="1"/>
    <col min="3591" max="3591" width="9.5703125" style="1" customWidth="1"/>
    <col min="3592" max="3592" width="12" style="1" customWidth="1"/>
    <col min="3593" max="3593" width="4.140625" style="1" customWidth="1"/>
    <col min="3594" max="3594" width="14.7109375" style="1" customWidth="1"/>
    <col min="3595" max="3595" width="10" style="1" customWidth="1"/>
    <col min="3596" max="3840" width="8" style="1"/>
    <col min="3841" max="3841" width="2.7109375" style="1" customWidth="1"/>
    <col min="3842" max="3842" width="22.42578125" style="1" customWidth="1"/>
    <col min="3843" max="3843" width="16.140625" style="1" customWidth="1"/>
    <col min="3844" max="3844" width="9.28515625" style="1" customWidth="1"/>
    <col min="3845" max="3845" width="12.5703125" style="1" customWidth="1"/>
    <col min="3846" max="3846" width="3.28515625" style="1" customWidth="1"/>
    <col min="3847" max="3847" width="9.5703125" style="1" customWidth="1"/>
    <col min="3848" max="3848" width="12" style="1" customWidth="1"/>
    <col min="3849" max="3849" width="4.140625" style="1" customWidth="1"/>
    <col min="3850" max="3850" width="14.7109375" style="1" customWidth="1"/>
    <col min="3851" max="3851" width="10" style="1" customWidth="1"/>
    <col min="3852" max="4096" width="8" style="1"/>
    <col min="4097" max="4097" width="2.7109375" style="1" customWidth="1"/>
    <col min="4098" max="4098" width="22.42578125" style="1" customWidth="1"/>
    <col min="4099" max="4099" width="16.140625" style="1" customWidth="1"/>
    <col min="4100" max="4100" width="9.28515625" style="1" customWidth="1"/>
    <col min="4101" max="4101" width="12.5703125" style="1" customWidth="1"/>
    <col min="4102" max="4102" width="3.28515625" style="1" customWidth="1"/>
    <col min="4103" max="4103" width="9.5703125" style="1" customWidth="1"/>
    <col min="4104" max="4104" width="12" style="1" customWidth="1"/>
    <col min="4105" max="4105" width="4.140625" style="1" customWidth="1"/>
    <col min="4106" max="4106" width="14.7109375" style="1" customWidth="1"/>
    <col min="4107" max="4107" width="10" style="1" customWidth="1"/>
    <col min="4108" max="4352" width="8" style="1"/>
    <col min="4353" max="4353" width="2.7109375" style="1" customWidth="1"/>
    <col min="4354" max="4354" width="22.42578125" style="1" customWidth="1"/>
    <col min="4355" max="4355" width="16.140625" style="1" customWidth="1"/>
    <col min="4356" max="4356" width="9.28515625" style="1" customWidth="1"/>
    <col min="4357" max="4357" width="12.5703125" style="1" customWidth="1"/>
    <col min="4358" max="4358" width="3.28515625" style="1" customWidth="1"/>
    <col min="4359" max="4359" width="9.5703125" style="1" customWidth="1"/>
    <col min="4360" max="4360" width="12" style="1" customWidth="1"/>
    <col min="4361" max="4361" width="4.140625" style="1" customWidth="1"/>
    <col min="4362" max="4362" width="14.7109375" style="1" customWidth="1"/>
    <col min="4363" max="4363" width="10" style="1" customWidth="1"/>
    <col min="4364" max="4608" width="8" style="1"/>
    <col min="4609" max="4609" width="2.7109375" style="1" customWidth="1"/>
    <col min="4610" max="4610" width="22.42578125" style="1" customWidth="1"/>
    <col min="4611" max="4611" width="16.140625" style="1" customWidth="1"/>
    <col min="4612" max="4612" width="9.28515625" style="1" customWidth="1"/>
    <col min="4613" max="4613" width="12.5703125" style="1" customWidth="1"/>
    <col min="4614" max="4614" width="3.28515625" style="1" customWidth="1"/>
    <col min="4615" max="4615" width="9.5703125" style="1" customWidth="1"/>
    <col min="4616" max="4616" width="12" style="1" customWidth="1"/>
    <col min="4617" max="4617" width="4.140625" style="1" customWidth="1"/>
    <col min="4618" max="4618" width="14.7109375" style="1" customWidth="1"/>
    <col min="4619" max="4619" width="10" style="1" customWidth="1"/>
    <col min="4620" max="4864" width="8" style="1"/>
    <col min="4865" max="4865" width="2.7109375" style="1" customWidth="1"/>
    <col min="4866" max="4866" width="22.42578125" style="1" customWidth="1"/>
    <col min="4867" max="4867" width="16.140625" style="1" customWidth="1"/>
    <col min="4868" max="4868" width="9.28515625" style="1" customWidth="1"/>
    <col min="4869" max="4869" width="12.5703125" style="1" customWidth="1"/>
    <col min="4870" max="4870" width="3.28515625" style="1" customWidth="1"/>
    <col min="4871" max="4871" width="9.5703125" style="1" customWidth="1"/>
    <col min="4872" max="4872" width="12" style="1" customWidth="1"/>
    <col min="4873" max="4873" width="4.140625" style="1" customWidth="1"/>
    <col min="4874" max="4874" width="14.7109375" style="1" customWidth="1"/>
    <col min="4875" max="4875" width="10" style="1" customWidth="1"/>
    <col min="4876" max="5120" width="8" style="1"/>
    <col min="5121" max="5121" width="2.7109375" style="1" customWidth="1"/>
    <col min="5122" max="5122" width="22.42578125" style="1" customWidth="1"/>
    <col min="5123" max="5123" width="16.140625" style="1" customWidth="1"/>
    <col min="5124" max="5124" width="9.28515625" style="1" customWidth="1"/>
    <col min="5125" max="5125" width="12.5703125" style="1" customWidth="1"/>
    <col min="5126" max="5126" width="3.28515625" style="1" customWidth="1"/>
    <col min="5127" max="5127" width="9.5703125" style="1" customWidth="1"/>
    <col min="5128" max="5128" width="12" style="1" customWidth="1"/>
    <col min="5129" max="5129" width="4.140625" style="1" customWidth="1"/>
    <col min="5130" max="5130" width="14.7109375" style="1" customWidth="1"/>
    <col min="5131" max="5131" width="10" style="1" customWidth="1"/>
    <col min="5132" max="5376" width="8" style="1"/>
    <col min="5377" max="5377" width="2.7109375" style="1" customWidth="1"/>
    <col min="5378" max="5378" width="22.42578125" style="1" customWidth="1"/>
    <col min="5379" max="5379" width="16.140625" style="1" customWidth="1"/>
    <col min="5380" max="5380" width="9.28515625" style="1" customWidth="1"/>
    <col min="5381" max="5381" width="12.5703125" style="1" customWidth="1"/>
    <col min="5382" max="5382" width="3.28515625" style="1" customWidth="1"/>
    <col min="5383" max="5383" width="9.5703125" style="1" customWidth="1"/>
    <col min="5384" max="5384" width="12" style="1" customWidth="1"/>
    <col min="5385" max="5385" width="4.140625" style="1" customWidth="1"/>
    <col min="5386" max="5386" width="14.7109375" style="1" customWidth="1"/>
    <col min="5387" max="5387" width="10" style="1" customWidth="1"/>
    <col min="5388" max="5632" width="8" style="1"/>
    <col min="5633" max="5633" width="2.7109375" style="1" customWidth="1"/>
    <col min="5634" max="5634" width="22.42578125" style="1" customWidth="1"/>
    <col min="5635" max="5635" width="16.140625" style="1" customWidth="1"/>
    <col min="5636" max="5636" width="9.28515625" style="1" customWidth="1"/>
    <col min="5637" max="5637" width="12.5703125" style="1" customWidth="1"/>
    <col min="5638" max="5638" width="3.28515625" style="1" customWidth="1"/>
    <col min="5639" max="5639" width="9.5703125" style="1" customWidth="1"/>
    <col min="5640" max="5640" width="12" style="1" customWidth="1"/>
    <col min="5641" max="5641" width="4.140625" style="1" customWidth="1"/>
    <col min="5642" max="5642" width="14.7109375" style="1" customWidth="1"/>
    <col min="5643" max="5643" width="10" style="1" customWidth="1"/>
    <col min="5644" max="5888" width="8" style="1"/>
    <col min="5889" max="5889" width="2.7109375" style="1" customWidth="1"/>
    <col min="5890" max="5890" width="22.42578125" style="1" customWidth="1"/>
    <col min="5891" max="5891" width="16.140625" style="1" customWidth="1"/>
    <col min="5892" max="5892" width="9.28515625" style="1" customWidth="1"/>
    <col min="5893" max="5893" width="12.5703125" style="1" customWidth="1"/>
    <col min="5894" max="5894" width="3.28515625" style="1" customWidth="1"/>
    <col min="5895" max="5895" width="9.5703125" style="1" customWidth="1"/>
    <col min="5896" max="5896" width="12" style="1" customWidth="1"/>
    <col min="5897" max="5897" width="4.140625" style="1" customWidth="1"/>
    <col min="5898" max="5898" width="14.7109375" style="1" customWidth="1"/>
    <col min="5899" max="5899" width="10" style="1" customWidth="1"/>
    <col min="5900" max="6144" width="8" style="1"/>
    <col min="6145" max="6145" width="2.7109375" style="1" customWidth="1"/>
    <col min="6146" max="6146" width="22.42578125" style="1" customWidth="1"/>
    <col min="6147" max="6147" width="16.140625" style="1" customWidth="1"/>
    <col min="6148" max="6148" width="9.28515625" style="1" customWidth="1"/>
    <col min="6149" max="6149" width="12.5703125" style="1" customWidth="1"/>
    <col min="6150" max="6150" width="3.28515625" style="1" customWidth="1"/>
    <col min="6151" max="6151" width="9.5703125" style="1" customWidth="1"/>
    <col min="6152" max="6152" width="12" style="1" customWidth="1"/>
    <col min="6153" max="6153" width="4.140625" style="1" customWidth="1"/>
    <col min="6154" max="6154" width="14.7109375" style="1" customWidth="1"/>
    <col min="6155" max="6155" width="10" style="1" customWidth="1"/>
    <col min="6156" max="6400" width="8" style="1"/>
    <col min="6401" max="6401" width="2.7109375" style="1" customWidth="1"/>
    <col min="6402" max="6402" width="22.42578125" style="1" customWidth="1"/>
    <col min="6403" max="6403" width="16.140625" style="1" customWidth="1"/>
    <col min="6404" max="6404" width="9.28515625" style="1" customWidth="1"/>
    <col min="6405" max="6405" width="12.5703125" style="1" customWidth="1"/>
    <col min="6406" max="6406" width="3.28515625" style="1" customWidth="1"/>
    <col min="6407" max="6407" width="9.5703125" style="1" customWidth="1"/>
    <col min="6408" max="6408" width="12" style="1" customWidth="1"/>
    <col min="6409" max="6409" width="4.140625" style="1" customWidth="1"/>
    <col min="6410" max="6410" width="14.7109375" style="1" customWidth="1"/>
    <col min="6411" max="6411" width="10" style="1" customWidth="1"/>
    <col min="6412" max="6656" width="8" style="1"/>
    <col min="6657" max="6657" width="2.7109375" style="1" customWidth="1"/>
    <col min="6658" max="6658" width="22.42578125" style="1" customWidth="1"/>
    <col min="6659" max="6659" width="16.140625" style="1" customWidth="1"/>
    <col min="6660" max="6660" width="9.28515625" style="1" customWidth="1"/>
    <col min="6661" max="6661" width="12.5703125" style="1" customWidth="1"/>
    <col min="6662" max="6662" width="3.28515625" style="1" customWidth="1"/>
    <col min="6663" max="6663" width="9.5703125" style="1" customWidth="1"/>
    <col min="6664" max="6664" width="12" style="1" customWidth="1"/>
    <col min="6665" max="6665" width="4.140625" style="1" customWidth="1"/>
    <col min="6666" max="6666" width="14.7109375" style="1" customWidth="1"/>
    <col min="6667" max="6667" width="10" style="1" customWidth="1"/>
    <col min="6668" max="6912" width="8" style="1"/>
    <col min="6913" max="6913" width="2.7109375" style="1" customWidth="1"/>
    <col min="6914" max="6914" width="22.42578125" style="1" customWidth="1"/>
    <col min="6915" max="6915" width="16.140625" style="1" customWidth="1"/>
    <col min="6916" max="6916" width="9.28515625" style="1" customWidth="1"/>
    <col min="6917" max="6917" width="12.5703125" style="1" customWidth="1"/>
    <col min="6918" max="6918" width="3.28515625" style="1" customWidth="1"/>
    <col min="6919" max="6919" width="9.5703125" style="1" customWidth="1"/>
    <col min="6920" max="6920" width="12" style="1" customWidth="1"/>
    <col min="6921" max="6921" width="4.140625" style="1" customWidth="1"/>
    <col min="6922" max="6922" width="14.7109375" style="1" customWidth="1"/>
    <col min="6923" max="6923" width="10" style="1" customWidth="1"/>
    <col min="6924" max="7168" width="8" style="1"/>
    <col min="7169" max="7169" width="2.7109375" style="1" customWidth="1"/>
    <col min="7170" max="7170" width="22.42578125" style="1" customWidth="1"/>
    <col min="7171" max="7171" width="16.140625" style="1" customWidth="1"/>
    <col min="7172" max="7172" width="9.28515625" style="1" customWidth="1"/>
    <col min="7173" max="7173" width="12.5703125" style="1" customWidth="1"/>
    <col min="7174" max="7174" width="3.28515625" style="1" customWidth="1"/>
    <col min="7175" max="7175" width="9.5703125" style="1" customWidth="1"/>
    <col min="7176" max="7176" width="12" style="1" customWidth="1"/>
    <col min="7177" max="7177" width="4.140625" style="1" customWidth="1"/>
    <col min="7178" max="7178" width="14.7109375" style="1" customWidth="1"/>
    <col min="7179" max="7179" width="10" style="1" customWidth="1"/>
    <col min="7180" max="7424" width="8" style="1"/>
    <col min="7425" max="7425" width="2.7109375" style="1" customWidth="1"/>
    <col min="7426" max="7426" width="22.42578125" style="1" customWidth="1"/>
    <col min="7427" max="7427" width="16.140625" style="1" customWidth="1"/>
    <col min="7428" max="7428" width="9.28515625" style="1" customWidth="1"/>
    <col min="7429" max="7429" width="12.5703125" style="1" customWidth="1"/>
    <col min="7430" max="7430" width="3.28515625" style="1" customWidth="1"/>
    <col min="7431" max="7431" width="9.5703125" style="1" customWidth="1"/>
    <col min="7432" max="7432" width="12" style="1" customWidth="1"/>
    <col min="7433" max="7433" width="4.140625" style="1" customWidth="1"/>
    <col min="7434" max="7434" width="14.7109375" style="1" customWidth="1"/>
    <col min="7435" max="7435" width="10" style="1" customWidth="1"/>
    <col min="7436" max="7680" width="8" style="1"/>
    <col min="7681" max="7681" width="2.7109375" style="1" customWidth="1"/>
    <col min="7682" max="7682" width="22.42578125" style="1" customWidth="1"/>
    <col min="7683" max="7683" width="16.140625" style="1" customWidth="1"/>
    <col min="7684" max="7684" width="9.28515625" style="1" customWidth="1"/>
    <col min="7685" max="7685" width="12.5703125" style="1" customWidth="1"/>
    <col min="7686" max="7686" width="3.28515625" style="1" customWidth="1"/>
    <col min="7687" max="7687" width="9.5703125" style="1" customWidth="1"/>
    <col min="7688" max="7688" width="12" style="1" customWidth="1"/>
    <col min="7689" max="7689" width="4.140625" style="1" customWidth="1"/>
    <col min="7690" max="7690" width="14.7109375" style="1" customWidth="1"/>
    <col min="7691" max="7691" width="10" style="1" customWidth="1"/>
    <col min="7692" max="7936" width="8" style="1"/>
    <col min="7937" max="7937" width="2.7109375" style="1" customWidth="1"/>
    <col min="7938" max="7938" width="22.42578125" style="1" customWidth="1"/>
    <col min="7939" max="7939" width="16.140625" style="1" customWidth="1"/>
    <col min="7940" max="7940" width="9.28515625" style="1" customWidth="1"/>
    <col min="7941" max="7941" width="12.5703125" style="1" customWidth="1"/>
    <col min="7942" max="7942" width="3.28515625" style="1" customWidth="1"/>
    <col min="7943" max="7943" width="9.5703125" style="1" customWidth="1"/>
    <col min="7944" max="7944" width="12" style="1" customWidth="1"/>
    <col min="7945" max="7945" width="4.140625" style="1" customWidth="1"/>
    <col min="7946" max="7946" width="14.7109375" style="1" customWidth="1"/>
    <col min="7947" max="7947" width="10" style="1" customWidth="1"/>
    <col min="7948" max="8192" width="8" style="1"/>
    <col min="8193" max="8193" width="2.7109375" style="1" customWidth="1"/>
    <col min="8194" max="8194" width="22.42578125" style="1" customWidth="1"/>
    <col min="8195" max="8195" width="16.140625" style="1" customWidth="1"/>
    <col min="8196" max="8196" width="9.28515625" style="1" customWidth="1"/>
    <col min="8197" max="8197" width="12.5703125" style="1" customWidth="1"/>
    <col min="8198" max="8198" width="3.28515625" style="1" customWidth="1"/>
    <col min="8199" max="8199" width="9.5703125" style="1" customWidth="1"/>
    <col min="8200" max="8200" width="12" style="1" customWidth="1"/>
    <col min="8201" max="8201" width="4.140625" style="1" customWidth="1"/>
    <col min="8202" max="8202" width="14.7109375" style="1" customWidth="1"/>
    <col min="8203" max="8203" width="10" style="1" customWidth="1"/>
    <col min="8204" max="8448" width="8" style="1"/>
    <col min="8449" max="8449" width="2.7109375" style="1" customWidth="1"/>
    <col min="8450" max="8450" width="22.42578125" style="1" customWidth="1"/>
    <col min="8451" max="8451" width="16.140625" style="1" customWidth="1"/>
    <col min="8452" max="8452" width="9.28515625" style="1" customWidth="1"/>
    <col min="8453" max="8453" width="12.5703125" style="1" customWidth="1"/>
    <col min="8454" max="8454" width="3.28515625" style="1" customWidth="1"/>
    <col min="8455" max="8455" width="9.5703125" style="1" customWidth="1"/>
    <col min="8456" max="8456" width="12" style="1" customWidth="1"/>
    <col min="8457" max="8457" width="4.140625" style="1" customWidth="1"/>
    <col min="8458" max="8458" width="14.7109375" style="1" customWidth="1"/>
    <col min="8459" max="8459" width="10" style="1" customWidth="1"/>
    <col min="8460" max="8704" width="8" style="1"/>
    <col min="8705" max="8705" width="2.7109375" style="1" customWidth="1"/>
    <col min="8706" max="8706" width="22.42578125" style="1" customWidth="1"/>
    <col min="8707" max="8707" width="16.140625" style="1" customWidth="1"/>
    <col min="8708" max="8708" width="9.28515625" style="1" customWidth="1"/>
    <col min="8709" max="8709" width="12.5703125" style="1" customWidth="1"/>
    <col min="8710" max="8710" width="3.28515625" style="1" customWidth="1"/>
    <col min="8711" max="8711" width="9.5703125" style="1" customWidth="1"/>
    <col min="8712" max="8712" width="12" style="1" customWidth="1"/>
    <col min="8713" max="8713" width="4.140625" style="1" customWidth="1"/>
    <col min="8714" max="8714" width="14.7109375" style="1" customWidth="1"/>
    <col min="8715" max="8715" width="10" style="1" customWidth="1"/>
    <col min="8716" max="8960" width="8" style="1"/>
    <col min="8961" max="8961" width="2.7109375" style="1" customWidth="1"/>
    <col min="8962" max="8962" width="22.42578125" style="1" customWidth="1"/>
    <col min="8963" max="8963" width="16.140625" style="1" customWidth="1"/>
    <col min="8964" max="8964" width="9.28515625" style="1" customWidth="1"/>
    <col min="8965" max="8965" width="12.5703125" style="1" customWidth="1"/>
    <col min="8966" max="8966" width="3.28515625" style="1" customWidth="1"/>
    <col min="8967" max="8967" width="9.5703125" style="1" customWidth="1"/>
    <col min="8968" max="8968" width="12" style="1" customWidth="1"/>
    <col min="8969" max="8969" width="4.140625" style="1" customWidth="1"/>
    <col min="8970" max="8970" width="14.7109375" style="1" customWidth="1"/>
    <col min="8971" max="8971" width="10" style="1" customWidth="1"/>
    <col min="8972" max="9216" width="8" style="1"/>
    <col min="9217" max="9217" width="2.7109375" style="1" customWidth="1"/>
    <col min="9218" max="9218" width="22.42578125" style="1" customWidth="1"/>
    <col min="9219" max="9219" width="16.140625" style="1" customWidth="1"/>
    <col min="9220" max="9220" width="9.28515625" style="1" customWidth="1"/>
    <col min="9221" max="9221" width="12.5703125" style="1" customWidth="1"/>
    <col min="9222" max="9222" width="3.28515625" style="1" customWidth="1"/>
    <col min="9223" max="9223" width="9.5703125" style="1" customWidth="1"/>
    <col min="9224" max="9224" width="12" style="1" customWidth="1"/>
    <col min="9225" max="9225" width="4.140625" style="1" customWidth="1"/>
    <col min="9226" max="9226" width="14.7109375" style="1" customWidth="1"/>
    <col min="9227" max="9227" width="10" style="1" customWidth="1"/>
    <col min="9228" max="9472" width="8" style="1"/>
    <col min="9473" max="9473" width="2.7109375" style="1" customWidth="1"/>
    <col min="9474" max="9474" width="22.42578125" style="1" customWidth="1"/>
    <col min="9475" max="9475" width="16.140625" style="1" customWidth="1"/>
    <col min="9476" max="9476" width="9.28515625" style="1" customWidth="1"/>
    <col min="9477" max="9477" width="12.5703125" style="1" customWidth="1"/>
    <col min="9478" max="9478" width="3.28515625" style="1" customWidth="1"/>
    <col min="9479" max="9479" width="9.5703125" style="1" customWidth="1"/>
    <col min="9480" max="9480" width="12" style="1" customWidth="1"/>
    <col min="9481" max="9481" width="4.140625" style="1" customWidth="1"/>
    <col min="9482" max="9482" width="14.7109375" style="1" customWidth="1"/>
    <col min="9483" max="9483" width="10" style="1" customWidth="1"/>
    <col min="9484" max="9728" width="8" style="1"/>
    <col min="9729" max="9729" width="2.7109375" style="1" customWidth="1"/>
    <col min="9730" max="9730" width="22.42578125" style="1" customWidth="1"/>
    <col min="9731" max="9731" width="16.140625" style="1" customWidth="1"/>
    <col min="9732" max="9732" width="9.28515625" style="1" customWidth="1"/>
    <col min="9733" max="9733" width="12.5703125" style="1" customWidth="1"/>
    <col min="9734" max="9734" width="3.28515625" style="1" customWidth="1"/>
    <col min="9735" max="9735" width="9.5703125" style="1" customWidth="1"/>
    <col min="9736" max="9736" width="12" style="1" customWidth="1"/>
    <col min="9737" max="9737" width="4.140625" style="1" customWidth="1"/>
    <col min="9738" max="9738" width="14.7109375" style="1" customWidth="1"/>
    <col min="9739" max="9739" width="10" style="1" customWidth="1"/>
    <col min="9740" max="9984" width="8" style="1"/>
    <col min="9985" max="9985" width="2.7109375" style="1" customWidth="1"/>
    <col min="9986" max="9986" width="22.42578125" style="1" customWidth="1"/>
    <col min="9987" max="9987" width="16.140625" style="1" customWidth="1"/>
    <col min="9988" max="9988" width="9.28515625" style="1" customWidth="1"/>
    <col min="9989" max="9989" width="12.5703125" style="1" customWidth="1"/>
    <col min="9990" max="9990" width="3.28515625" style="1" customWidth="1"/>
    <col min="9991" max="9991" width="9.5703125" style="1" customWidth="1"/>
    <col min="9992" max="9992" width="12" style="1" customWidth="1"/>
    <col min="9993" max="9993" width="4.140625" style="1" customWidth="1"/>
    <col min="9994" max="9994" width="14.7109375" style="1" customWidth="1"/>
    <col min="9995" max="9995" width="10" style="1" customWidth="1"/>
    <col min="9996" max="10240" width="8" style="1"/>
    <col min="10241" max="10241" width="2.7109375" style="1" customWidth="1"/>
    <col min="10242" max="10242" width="22.42578125" style="1" customWidth="1"/>
    <col min="10243" max="10243" width="16.140625" style="1" customWidth="1"/>
    <col min="10244" max="10244" width="9.28515625" style="1" customWidth="1"/>
    <col min="10245" max="10245" width="12.5703125" style="1" customWidth="1"/>
    <col min="10246" max="10246" width="3.28515625" style="1" customWidth="1"/>
    <col min="10247" max="10247" width="9.5703125" style="1" customWidth="1"/>
    <col min="10248" max="10248" width="12" style="1" customWidth="1"/>
    <col min="10249" max="10249" width="4.140625" style="1" customWidth="1"/>
    <col min="10250" max="10250" width="14.7109375" style="1" customWidth="1"/>
    <col min="10251" max="10251" width="10" style="1" customWidth="1"/>
    <col min="10252" max="10496" width="8" style="1"/>
    <col min="10497" max="10497" width="2.7109375" style="1" customWidth="1"/>
    <col min="10498" max="10498" width="22.42578125" style="1" customWidth="1"/>
    <col min="10499" max="10499" width="16.140625" style="1" customWidth="1"/>
    <col min="10500" max="10500" width="9.28515625" style="1" customWidth="1"/>
    <col min="10501" max="10501" width="12.5703125" style="1" customWidth="1"/>
    <col min="10502" max="10502" width="3.28515625" style="1" customWidth="1"/>
    <col min="10503" max="10503" width="9.5703125" style="1" customWidth="1"/>
    <col min="10504" max="10504" width="12" style="1" customWidth="1"/>
    <col min="10505" max="10505" width="4.140625" style="1" customWidth="1"/>
    <col min="10506" max="10506" width="14.7109375" style="1" customWidth="1"/>
    <col min="10507" max="10507" width="10" style="1" customWidth="1"/>
    <col min="10508" max="10752" width="8" style="1"/>
    <col min="10753" max="10753" width="2.7109375" style="1" customWidth="1"/>
    <col min="10754" max="10754" width="22.42578125" style="1" customWidth="1"/>
    <col min="10755" max="10755" width="16.140625" style="1" customWidth="1"/>
    <col min="10756" max="10756" width="9.28515625" style="1" customWidth="1"/>
    <col min="10757" max="10757" width="12.5703125" style="1" customWidth="1"/>
    <col min="10758" max="10758" width="3.28515625" style="1" customWidth="1"/>
    <col min="10759" max="10759" width="9.5703125" style="1" customWidth="1"/>
    <col min="10760" max="10760" width="12" style="1" customWidth="1"/>
    <col min="10761" max="10761" width="4.140625" style="1" customWidth="1"/>
    <col min="10762" max="10762" width="14.7109375" style="1" customWidth="1"/>
    <col min="10763" max="10763" width="10" style="1" customWidth="1"/>
    <col min="10764" max="11008" width="8" style="1"/>
    <col min="11009" max="11009" width="2.7109375" style="1" customWidth="1"/>
    <col min="11010" max="11010" width="22.42578125" style="1" customWidth="1"/>
    <col min="11011" max="11011" width="16.140625" style="1" customWidth="1"/>
    <col min="11012" max="11012" width="9.28515625" style="1" customWidth="1"/>
    <col min="11013" max="11013" width="12.5703125" style="1" customWidth="1"/>
    <col min="11014" max="11014" width="3.28515625" style="1" customWidth="1"/>
    <col min="11015" max="11015" width="9.5703125" style="1" customWidth="1"/>
    <col min="11016" max="11016" width="12" style="1" customWidth="1"/>
    <col min="11017" max="11017" width="4.140625" style="1" customWidth="1"/>
    <col min="11018" max="11018" width="14.7109375" style="1" customWidth="1"/>
    <col min="11019" max="11019" width="10" style="1" customWidth="1"/>
    <col min="11020" max="11264" width="8" style="1"/>
    <col min="11265" max="11265" width="2.7109375" style="1" customWidth="1"/>
    <col min="11266" max="11266" width="22.42578125" style="1" customWidth="1"/>
    <col min="11267" max="11267" width="16.140625" style="1" customWidth="1"/>
    <col min="11268" max="11268" width="9.28515625" style="1" customWidth="1"/>
    <col min="11269" max="11269" width="12.5703125" style="1" customWidth="1"/>
    <col min="11270" max="11270" width="3.28515625" style="1" customWidth="1"/>
    <col min="11271" max="11271" width="9.5703125" style="1" customWidth="1"/>
    <col min="11272" max="11272" width="12" style="1" customWidth="1"/>
    <col min="11273" max="11273" width="4.140625" style="1" customWidth="1"/>
    <col min="11274" max="11274" width="14.7109375" style="1" customWidth="1"/>
    <col min="11275" max="11275" width="10" style="1" customWidth="1"/>
    <col min="11276" max="11520" width="8" style="1"/>
    <col min="11521" max="11521" width="2.7109375" style="1" customWidth="1"/>
    <col min="11522" max="11522" width="22.42578125" style="1" customWidth="1"/>
    <col min="11523" max="11523" width="16.140625" style="1" customWidth="1"/>
    <col min="11524" max="11524" width="9.28515625" style="1" customWidth="1"/>
    <col min="11525" max="11525" width="12.5703125" style="1" customWidth="1"/>
    <col min="11526" max="11526" width="3.28515625" style="1" customWidth="1"/>
    <col min="11527" max="11527" width="9.5703125" style="1" customWidth="1"/>
    <col min="11528" max="11528" width="12" style="1" customWidth="1"/>
    <col min="11529" max="11529" width="4.140625" style="1" customWidth="1"/>
    <col min="11530" max="11530" width="14.7109375" style="1" customWidth="1"/>
    <col min="11531" max="11531" width="10" style="1" customWidth="1"/>
    <col min="11532" max="11776" width="8" style="1"/>
    <col min="11777" max="11777" width="2.7109375" style="1" customWidth="1"/>
    <col min="11778" max="11778" width="22.42578125" style="1" customWidth="1"/>
    <col min="11779" max="11779" width="16.140625" style="1" customWidth="1"/>
    <col min="11780" max="11780" width="9.28515625" style="1" customWidth="1"/>
    <col min="11781" max="11781" width="12.5703125" style="1" customWidth="1"/>
    <col min="11782" max="11782" width="3.28515625" style="1" customWidth="1"/>
    <col min="11783" max="11783" width="9.5703125" style="1" customWidth="1"/>
    <col min="11784" max="11784" width="12" style="1" customWidth="1"/>
    <col min="11785" max="11785" width="4.140625" style="1" customWidth="1"/>
    <col min="11786" max="11786" width="14.7109375" style="1" customWidth="1"/>
    <col min="11787" max="11787" width="10" style="1" customWidth="1"/>
    <col min="11788" max="12032" width="8" style="1"/>
    <col min="12033" max="12033" width="2.7109375" style="1" customWidth="1"/>
    <col min="12034" max="12034" width="22.42578125" style="1" customWidth="1"/>
    <col min="12035" max="12035" width="16.140625" style="1" customWidth="1"/>
    <col min="12036" max="12036" width="9.28515625" style="1" customWidth="1"/>
    <col min="12037" max="12037" width="12.5703125" style="1" customWidth="1"/>
    <col min="12038" max="12038" width="3.28515625" style="1" customWidth="1"/>
    <col min="12039" max="12039" width="9.5703125" style="1" customWidth="1"/>
    <col min="12040" max="12040" width="12" style="1" customWidth="1"/>
    <col min="12041" max="12041" width="4.140625" style="1" customWidth="1"/>
    <col min="12042" max="12042" width="14.7109375" style="1" customWidth="1"/>
    <col min="12043" max="12043" width="10" style="1" customWidth="1"/>
    <col min="12044" max="12288" width="8" style="1"/>
    <col min="12289" max="12289" width="2.7109375" style="1" customWidth="1"/>
    <col min="12290" max="12290" width="22.42578125" style="1" customWidth="1"/>
    <col min="12291" max="12291" width="16.140625" style="1" customWidth="1"/>
    <col min="12292" max="12292" width="9.28515625" style="1" customWidth="1"/>
    <col min="12293" max="12293" width="12.5703125" style="1" customWidth="1"/>
    <col min="12294" max="12294" width="3.28515625" style="1" customWidth="1"/>
    <col min="12295" max="12295" width="9.5703125" style="1" customWidth="1"/>
    <col min="12296" max="12296" width="12" style="1" customWidth="1"/>
    <col min="12297" max="12297" width="4.140625" style="1" customWidth="1"/>
    <col min="12298" max="12298" width="14.7109375" style="1" customWidth="1"/>
    <col min="12299" max="12299" width="10" style="1" customWidth="1"/>
    <col min="12300" max="12544" width="8" style="1"/>
    <col min="12545" max="12545" width="2.7109375" style="1" customWidth="1"/>
    <col min="12546" max="12546" width="22.42578125" style="1" customWidth="1"/>
    <col min="12547" max="12547" width="16.140625" style="1" customWidth="1"/>
    <col min="12548" max="12548" width="9.28515625" style="1" customWidth="1"/>
    <col min="12549" max="12549" width="12.5703125" style="1" customWidth="1"/>
    <col min="12550" max="12550" width="3.28515625" style="1" customWidth="1"/>
    <col min="12551" max="12551" width="9.5703125" style="1" customWidth="1"/>
    <col min="12552" max="12552" width="12" style="1" customWidth="1"/>
    <col min="12553" max="12553" width="4.140625" style="1" customWidth="1"/>
    <col min="12554" max="12554" width="14.7109375" style="1" customWidth="1"/>
    <col min="12555" max="12555" width="10" style="1" customWidth="1"/>
    <col min="12556" max="12800" width="8" style="1"/>
    <col min="12801" max="12801" width="2.7109375" style="1" customWidth="1"/>
    <col min="12802" max="12802" width="22.42578125" style="1" customWidth="1"/>
    <col min="12803" max="12803" width="16.140625" style="1" customWidth="1"/>
    <col min="12804" max="12804" width="9.28515625" style="1" customWidth="1"/>
    <col min="12805" max="12805" width="12.5703125" style="1" customWidth="1"/>
    <col min="12806" max="12806" width="3.28515625" style="1" customWidth="1"/>
    <col min="12807" max="12807" width="9.5703125" style="1" customWidth="1"/>
    <col min="12808" max="12808" width="12" style="1" customWidth="1"/>
    <col min="12809" max="12809" width="4.140625" style="1" customWidth="1"/>
    <col min="12810" max="12810" width="14.7109375" style="1" customWidth="1"/>
    <col min="12811" max="12811" width="10" style="1" customWidth="1"/>
    <col min="12812" max="13056" width="8" style="1"/>
    <col min="13057" max="13057" width="2.7109375" style="1" customWidth="1"/>
    <col min="13058" max="13058" width="22.42578125" style="1" customWidth="1"/>
    <col min="13059" max="13059" width="16.140625" style="1" customWidth="1"/>
    <col min="13060" max="13060" width="9.28515625" style="1" customWidth="1"/>
    <col min="13061" max="13061" width="12.5703125" style="1" customWidth="1"/>
    <col min="13062" max="13062" width="3.28515625" style="1" customWidth="1"/>
    <col min="13063" max="13063" width="9.5703125" style="1" customWidth="1"/>
    <col min="13064" max="13064" width="12" style="1" customWidth="1"/>
    <col min="13065" max="13065" width="4.140625" style="1" customWidth="1"/>
    <col min="13066" max="13066" width="14.7109375" style="1" customWidth="1"/>
    <col min="13067" max="13067" width="10" style="1" customWidth="1"/>
    <col min="13068" max="13312" width="8" style="1"/>
    <col min="13313" max="13313" width="2.7109375" style="1" customWidth="1"/>
    <col min="13314" max="13314" width="22.42578125" style="1" customWidth="1"/>
    <col min="13315" max="13315" width="16.140625" style="1" customWidth="1"/>
    <col min="13316" max="13316" width="9.28515625" style="1" customWidth="1"/>
    <col min="13317" max="13317" width="12.5703125" style="1" customWidth="1"/>
    <col min="13318" max="13318" width="3.28515625" style="1" customWidth="1"/>
    <col min="13319" max="13319" width="9.5703125" style="1" customWidth="1"/>
    <col min="13320" max="13320" width="12" style="1" customWidth="1"/>
    <col min="13321" max="13321" width="4.140625" style="1" customWidth="1"/>
    <col min="13322" max="13322" width="14.7109375" style="1" customWidth="1"/>
    <col min="13323" max="13323" width="10" style="1" customWidth="1"/>
    <col min="13324" max="13568" width="8" style="1"/>
    <col min="13569" max="13569" width="2.7109375" style="1" customWidth="1"/>
    <col min="13570" max="13570" width="22.42578125" style="1" customWidth="1"/>
    <col min="13571" max="13571" width="16.140625" style="1" customWidth="1"/>
    <col min="13572" max="13572" width="9.28515625" style="1" customWidth="1"/>
    <col min="13573" max="13573" width="12.5703125" style="1" customWidth="1"/>
    <col min="13574" max="13574" width="3.28515625" style="1" customWidth="1"/>
    <col min="13575" max="13575" width="9.5703125" style="1" customWidth="1"/>
    <col min="13576" max="13576" width="12" style="1" customWidth="1"/>
    <col min="13577" max="13577" width="4.140625" style="1" customWidth="1"/>
    <col min="13578" max="13578" width="14.7109375" style="1" customWidth="1"/>
    <col min="13579" max="13579" width="10" style="1" customWidth="1"/>
    <col min="13580" max="13824" width="8" style="1"/>
    <col min="13825" max="13825" width="2.7109375" style="1" customWidth="1"/>
    <col min="13826" max="13826" width="22.42578125" style="1" customWidth="1"/>
    <col min="13827" max="13827" width="16.140625" style="1" customWidth="1"/>
    <col min="13828" max="13828" width="9.28515625" style="1" customWidth="1"/>
    <col min="13829" max="13829" width="12.5703125" style="1" customWidth="1"/>
    <col min="13830" max="13830" width="3.28515625" style="1" customWidth="1"/>
    <col min="13831" max="13831" width="9.5703125" style="1" customWidth="1"/>
    <col min="13832" max="13832" width="12" style="1" customWidth="1"/>
    <col min="13833" max="13833" width="4.140625" style="1" customWidth="1"/>
    <col min="13834" max="13834" width="14.7109375" style="1" customWidth="1"/>
    <col min="13835" max="13835" width="10" style="1" customWidth="1"/>
    <col min="13836" max="14080" width="8" style="1"/>
    <col min="14081" max="14081" width="2.7109375" style="1" customWidth="1"/>
    <col min="14082" max="14082" width="22.42578125" style="1" customWidth="1"/>
    <col min="14083" max="14083" width="16.140625" style="1" customWidth="1"/>
    <col min="14084" max="14084" width="9.28515625" style="1" customWidth="1"/>
    <col min="14085" max="14085" width="12.5703125" style="1" customWidth="1"/>
    <col min="14086" max="14086" width="3.28515625" style="1" customWidth="1"/>
    <col min="14087" max="14087" width="9.5703125" style="1" customWidth="1"/>
    <col min="14088" max="14088" width="12" style="1" customWidth="1"/>
    <col min="14089" max="14089" width="4.140625" style="1" customWidth="1"/>
    <col min="14090" max="14090" width="14.7109375" style="1" customWidth="1"/>
    <col min="14091" max="14091" width="10" style="1" customWidth="1"/>
    <col min="14092" max="14336" width="8" style="1"/>
    <col min="14337" max="14337" width="2.7109375" style="1" customWidth="1"/>
    <col min="14338" max="14338" width="22.42578125" style="1" customWidth="1"/>
    <col min="14339" max="14339" width="16.140625" style="1" customWidth="1"/>
    <col min="14340" max="14340" width="9.28515625" style="1" customWidth="1"/>
    <col min="14341" max="14341" width="12.5703125" style="1" customWidth="1"/>
    <col min="14342" max="14342" width="3.28515625" style="1" customWidth="1"/>
    <col min="14343" max="14343" width="9.5703125" style="1" customWidth="1"/>
    <col min="14344" max="14344" width="12" style="1" customWidth="1"/>
    <col min="14345" max="14345" width="4.140625" style="1" customWidth="1"/>
    <col min="14346" max="14346" width="14.7109375" style="1" customWidth="1"/>
    <col min="14347" max="14347" width="10" style="1" customWidth="1"/>
    <col min="14348" max="14592" width="8" style="1"/>
    <col min="14593" max="14593" width="2.7109375" style="1" customWidth="1"/>
    <col min="14594" max="14594" width="22.42578125" style="1" customWidth="1"/>
    <col min="14595" max="14595" width="16.140625" style="1" customWidth="1"/>
    <col min="14596" max="14596" width="9.28515625" style="1" customWidth="1"/>
    <col min="14597" max="14597" width="12.5703125" style="1" customWidth="1"/>
    <col min="14598" max="14598" width="3.28515625" style="1" customWidth="1"/>
    <col min="14599" max="14599" width="9.5703125" style="1" customWidth="1"/>
    <col min="14600" max="14600" width="12" style="1" customWidth="1"/>
    <col min="14601" max="14601" width="4.140625" style="1" customWidth="1"/>
    <col min="14602" max="14602" width="14.7109375" style="1" customWidth="1"/>
    <col min="14603" max="14603" width="10" style="1" customWidth="1"/>
    <col min="14604" max="14848" width="8" style="1"/>
    <col min="14849" max="14849" width="2.7109375" style="1" customWidth="1"/>
    <col min="14850" max="14850" width="22.42578125" style="1" customWidth="1"/>
    <col min="14851" max="14851" width="16.140625" style="1" customWidth="1"/>
    <col min="14852" max="14852" width="9.28515625" style="1" customWidth="1"/>
    <col min="14853" max="14853" width="12.5703125" style="1" customWidth="1"/>
    <col min="14854" max="14854" width="3.28515625" style="1" customWidth="1"/>
    <col min="14855" max="14855" width="9.5703125" style="1" customWidth="1"/>
    <col min="14856" max="14856" width="12" style="1" customWidth="1"/>
    <col min="14857" max="14857" width="4.140625" style="1" customWidth="1"/>
    <col min="14858" max="14858" width="14.7109375" style="1" customWidth="1"/>
    <col min="14859" max="14859" width="10" style="1" customWidth="1"/>
    <col min="14860" max="15104" width="8" style="1"/>
    <col min="15105" max="15105" width="2.7109375" style="1" customWidth="1"/>
    <col min="15106" max="15106" width="22.42578125" style="1" customWidth="1"/>
    <col min="15107" max="15107" width="16.140625" style="1" customWidth="1"/>
    <col min="15108" max="15108" width="9.28515625" style="1" customWidth="1"/>
    <col min="15109" max="15109" width="12.5703125" style="1" customWidth="1"/>
    <col min="15110" max="15110" width="3.28515625" style="1" customWidth="1"/>
    <col min="15111" max="15111" width="9.5703125" style="1" customWidth="1"/>
    <col min="15112" max="15112" width="12" style="1" customWidth="1"/>
    <col min="15113" max="15113" width="4.140625" style="1" customWidth="1"/>
    <col min="15114" max="15114" width="14.7109375" style="1" customWidth="1"/>
    <col min="15115" max="15115" width="10" style="1" customWidth="1"/>
    <col min="15116" max="15360" width="8" style="1"/>
    <col min="15361" max="15361" width="2.7109375" style="1" customWidth="1"/>
    <col min="15362" max="15362" width="22.42578125" style="1" customWidth="1"/>
    <col min="15363" max="15363" width="16.140625" style="1" customWidth="1"/>
    <col min="15364" max="15364" width="9.28515625" style="1" customWidth="1"/>
    <col min="15365" max="15365" width="12.5703125" style="1" customWidth="1"/>
    <col min="15366" max="15366" width="3.28515625" style="1" customWidth="1"/>
    <col min="15367" max="15367" width="9.5703125" style="1" customWidth="1"/>
    <col min="15368" max="15368" width="12" style="1" customWidth="1"/>
    <col min="15369" max="15369" width="4.140625" style="1" customWidth="1"/>
    <col min="15370" max="15370" width="14.7109375" style="1" customWidth="1"/>
    <col min="15371" max="15371" width="10" style="1" customWidth="1"/>
    <col min="15372" max="15616" width="8" style="1"/>
    <col min="15617" max="15617" width="2.7109375" style="1" customWidth="1"/>
    <col min="15618" max="15618" width="22.42578125" style="1" customWidth="1"/>
    <col min="15619" max="15619" width="16.140625" style="1" customWidth="1"/>
    <col min="15620" max="15620" width="9.28515625" style="1" customWidth="1"/>
    <col min="15621" max="15621" width="12.5703125" style="1" customWidth="1"/>
    <col min="15622" max="15622" width="3.28515625" style="1" customWidth="1"/>
    <col min="15623" max="15623" width="9.5703125" style="1" customWidth="1"/>
    <col min="15624" max="15624" width="12" style="1" customWidth="1"/>
    <col min="15625" max="15625" width="4.140625" style="1" customWidth="1"/>
    <col min="15626" max="15626" width="14.7109375" style="1" customWidth="1"/>
    <col min="15627" max="15627" width="10" style="1" customWidth="1"/>
    <col min="15628" max="15872" width="8" style="1"/>
    <col min="15873" max="15873" width="2.7109375" style="1" customWidth="1"/>
    <col min="15874" max="15874" width="22.42578125" style="1" customWidth="1"/>
    <col min="15875" max="15875" width="16.140625" style="1" customWidth="1"/>
    <col min="15876" max="15876" width="9.28515625" style="1" customWidth="1"/>
    <col min="15877" max="15877" width="12.5703125" style="1" customWidth="1"/>
    <col min="15878" max="15878" width="3.28515625" style="1" customWidth="1"/>
    <col min="15879" max="15879" width="9.5703125" style="1" customWidth="1"/>
    <col min="15880" max="15880" width="12" style="1" customWidth="1"/>
    <col min="15881" max="15881" width="4.140625" style="1" customWidth="1"/>
    <col min="15882" max="15882" width="14.7109375" style="1" customWidth="1"/>
    <col min="15883" max="15883" width="10" style="1" customWidth="1"/>
    <col min="15884" max="16128" width="8" style="1"/>
    <col min="16129" max="16129" width="2.7109375" style="1" customWidth="1"/>
    <col min="16130" max="16130" width="22.42578125" style="1" customWidth="1"/>
    <col min="16131" max="16131" width="16.140625" style="1" customWidth="1"/>
    <col min="16132" max="16132" width="9.28515625" style="1" customWidth="1"/>
    <col min="16133" max="16133" width="12.5703125" style="1" customWidth="1"/>
    <col min="16134" max="16134" width="3.28515625" style="1" customWidth="1"/>
    <col min="16135" max="16135" width="9.5703125" style="1" customWidth="1"/>
    <col min="16136" max="16136" width="12" style="1" customWidth="1"/>
    <col min="16137" max="16137" width="4.140625" style="1" customWidth="1"/>
    <col min="16138" max="16138" width="14.7109375" style="1" customWidth="1"/>
    <col min="16139" max="16139" width="10" style="1" customWidth="1"/>
    <col min="16140" max="16384" width="8" style="1"/>
  </cols>
  <sheetData>
    <row r="1" spans="1:15" x14ac:dyDescent="0.2">
      <c r="A1" s="1" t="s">
        <v>0</v>
      </c>
      <c r="B1" s="2"/>
    </row>
    <row r="2" spans="1:15" x14ac:dyDescent="0.2">
      <c r="B2" s="3"/>
    </row>
    <row r="3" spans="1:15" x14ac:dyDescent="0.2">
      <c r="B3" s="4" t="s">
        <v>1</v>
      </c>
      <c r="I3" s="5"/>
    </row>
    <row r="4" spans="1:15" x14ac:dyDescent="0.2">
      <c r="B4" s="6" t="s">
        <v>74</v>
      </c>
      <c r="I4" s="5"/>
      <c r="L4" s="7"/>
      <c r="M4" s="8"/>
      <c r="N4" s="7"/>
      <c r="O4" s="7"/>
    </row>
    <row r="5" spans="1:15" x14ac:dyDescent="0.2">
      <c r="B5" s="9"/>
      <c r="C5" s="10"/>
      <c r="D5" s="10"/>
      <c r="E5" s="10"/>
      <c r="F5" s="10"/>
      <c r="G5" s="10"/>
      <c r="H5" s="11"/>
      <c r="L5" s="7"/>
      <c r="M5" s="8"/>
      <c r="N5" s="7"/>
      <c r="O5" s="7"/>
    </row>
    <row r="6" spans="1:15" x14ac:dyDescent="0.2">
      <c r="B6" s="12" t="s">
        <v>3</v>
      </c>
      <c r="C6" s="13" t="s">
        <v>4</v>
      </c>
      <c r="D6" s="141" t="s">
        <v>5</v>
      </c>
      <c r="E6" s="141"/>
      <c r="F6" s="16"/>
      <c r="G6" s="142" t="s">
        <v>75</v>
      </c>
      <c r="H6" s="143"/>
      <c r="I6" s="19"/>
      <c r="L6" s="7"/>
      <c r="M6" s="8"/>
      <c r="N6" s="8"/>
    </row>
    <row r="7" spans="1:15" x14ac:dyDescent="0.2">
      <c r="A7" s="19"/>
      <c r="B7" s="20"/>
      <c r="D7" s="21" t="s">
        <v>7</v>
      </c>
      <c r="E7" s="22" t="s">
        <v>8</v>
      </c>
      <c r="F7" s="22"/>
      <c r="G7" s="21" t="s">
        <v>7</v>
      </c>
      <c r="H7" s="23" t="s">
        <v>8</v>
      </c>
      <c r="I7" s="19"/>
      <c r="L7" s="7"/>
      <c r="M7" s="8"/>
      <c r="N7" s="8"/>
    </row>
    <row r="8" spans="1:15" x14ac:dyDescent="0.2">
      <c r="A8" s="19"/>
      <c r="B8" s="24"/>
      <c r="C8" s="25"/>
      <c r="D8" s="25"/>
      <c r="E8" s="25"/>
      <c r="F8" s="25"/>
      <c r="G8" s="25"/>
      <c r="H8" s="26"/>
      <c r="I8" s="27"/>
      <c r="L8" s="7"/>
      <c r="M8" s="8"/>
      <c r="N8" s="8"/>
    </row>
    <row r="9" spans="1:15" x14ac:dyDescent="0.2">
      <c r="A9" s="19"/>
      <c r="B9" s="28" t="s">
        <v>65</v>
      </c>
      <c r="C9" s="29" t="s">
        <v>17</v>
      </c>
      <c r="D9" s="41">
        <v>631</v>
      </c>
      <c r="E9" s="41">
        <v>758773</v>
      </c>
      <c r="F9" s="41"/>
      <c r="G9" s="41">
        <v>326</v>
      </c>
      <c r="H9" s="42">
        <v>223640</v>
      </c>
      <c r="I9" s="19"/>
      <c r="J9" s="32"/>
      <c r="K9" s="32"/>
      <c r="L9" s="8"/>
      <c r="M9" s="8"/>
      <c r="N9" s="8"/>
    </row>
    <row r="10" spans="1:15" x14ac:dyDescent="0.2">
      <c r="A10" s="19"/>
      <c r="B10" s="64"/>
      <c r="C10" s="65"/>
      <c r="D10" s="65"/>
      <c r="E10" s="65"/>
      <c r="F10" s="65"/>
      <c r="G10" s="65"/>
      <c r="H10" s="131"/>
      <c r="I10" s="27"/>
      <c r="L10" s="7"/>
      <c r="M10" s="8"/>
      <c r="N10" s="8"/>
    </row>
    <row r="11" spans="1:15" x14ac:dyDescent="0.2">
      <c r="A11" s="19"/>
      <c r="B11" s="28" t="s">
        <v>9</v>
      </c>
      <c r="C11" s="29" t="s">
        <v>10</v>
      </c>
      <c r="D11" s="41">
        <v>159</v>
      </c>
      <c r="E11" s="41">
        <v>137347</v>
      </c>
      <c r="F11" s="135"/>
      <c r="G11" s="41">
        <v>133</v>
      </c>
      <c r="H11" s="42">
        <v>64944</v>
      </c>
      <c r="I11" s="19"/>
      <c r="J11" s="32"/>
      <c r="K11" s="32"/>
      <c r="L11" s="7"/>
      <c r="M11" s="8"/>
      <c r="N11" s="8"/>
    </row>
    <row r="12" spans="1:15" x14ac:dyDescent="0.2">
      <c r="A12" s="19"/>
      <c r="B12" s="33"/>
      <c r="C12" s="34"/>
      <c r="D12" s="35"/>
      <c r="E12" s="35"/>
      <c r="F12" s="35"/>
      <c r="G12" s="35"/>
      <c r="H12" s="36"/>
      <c r="I12" s="19"/>
      <c r="J12" s="32"/>
      <c r="K12" s="32"/>
      <c r="L12" s="7"/>
      <c r="M12" s="8"/>
      <c r="N12" s="8"/>
    </row>
    <row r="13" spans="1:15" x14ac:dyDescent="0.2">
      <c r="A13" s="19"/>
      <c r="B13" s="28" t="s">
        <v>11</v>
      </c>
      <c r="C13" s="37" t="s">
        <v>12</v>
      </c>
      <c r="D13" s="38">
        <f>SUM(D14:D16)</f>
        <v>3611</v>
      </c>
      <c r="E13" s="38">
        <f>SUM(E14:E16)</f>
        <v>3807821</v>
      </c>
      <c r="F13" s="38"/>
      <c r="G13" s="38">
        <f>SUM(G14:G16)</f>
        <v>2795</v>
      </c>
      <c r="H13" s="39">
        <f>SUM(H14:H16)</f>
        <v>1661697</v>
      </c>
      <c r="I13" s="19"/>
      <c r="J13" s="32"/>
      <c r="K13" s="32"/>
      <c r="L13" s="7"/>
      <c r="M13" s="40"/>
      <c r="N13" s="8"/>
    </row>
    <row r="14" spans="1:15" x14ac:dyDescent="0.2">
      <c r="A14" s="19"/>
      <c r="B14" s="28"/>
      <c r="C14" s="29" t="s">
        <v>13</v>
      </c>
      <c r="D14" s="35">
        <v>361</v>
      </c>
      <c r="E14" s="35">
        <v>335871</v>
      </c>
      <c r="F14" s="35"/>
      <c r="G14" s="35">
        <v>334</v>
      </c>
      <c r="H14" s="36">
        <v>169049</v>
      </c>
      <c r="I14" s="19"/>
      <c r="J14" s="32"/>
      <c r="K14" s="32"/>
      <c r="L14" s="7"/>
      <c r="M14" s="8"/>
      <c r="N14" s="8"/>
    </row>
    <row r="15" spans="1:15" x14ac:dyDescent="0.2">
      <c r="A15" s="19"/>
      <c r="B15" s="33"/>
      <c r="C15" s="29" t="s">
        <v>14</v>
      </c>
      <c r="D15" s="30">
        <v>3113</v>
      </c>
      <c r="E15" s="30">
        <v>3368235</v>
      </c>
      <c r="F15" s="30"/>
      <c r="G15" s="30">
        <v>2353</v>
      </c>
      <c r="H15" s="31">
        <v>1443524</v>
      </c>
      <c r="I15" s="19"/>
      <c r="J15" s="32"/>
      <c r="K15" s="32"/>
      <c r="L15" s="8"/>
      <c r="M15" s="8"/>
      <c r="N15" s="8"/>
    </row>
    <row r="16" spans="1:15" x14ac:dyDescent="0.2">
      <c r="A16" s="19"/>
      <c r="B16" s="33"/>
      <c r="C16" s="29" t="s">
        <v>15</v>
      </c>
      <c r="D16" s="35">
        <v>137</v>
      </c>
      <c r="E16" s="35">
        <v>103715</v>
      </c>
      <c r="F16" s="35"/>
      <c r="G16" s="35">
        <v>108</v>
      </c>
      <c r="H16" s="36">
        <v>49124</v>
      </c>
      <c r="I16" s="19"/>
      <c r="J16" s="32"/>
      <c r="K16" s="32"/>
      <c r="M16" s="8"/>
      <c r="N16" s="8"/>
    </row>
    <row r="17" spans="1:14" x14ac:dyDescent="0.2">
      <c r="A17" s="19"/>
      <c r="B17" s="33"/>
      <c r="C17" s="34"/>
      <c r="D17" s="30"/>
      <c r="E17" s="30"/>
      <c r="F17" s="30"/>
      <c r="G17" s="30"/>
      <c r="H17" s="31"/>
      <c r="I17" s="19"/>
      <c r="J17" s="32"/>
      <c r="K17" s="32"/>
      <c r="L17" s="8"/>
      <c r="M17" s="8"/>
      <c r="N17" s="8"/>
    </row>
    <row r="18" spans="1:14" x14ac:dyDescent="0.2">
      <c r="A18" s="19"/>
      <c r="B18" s="43" t="s">
        <v>18</v>
      </c>
      <c r="C18" s="29" t="s">
        <v>19</v>
      </c>
      <c r="D18" s="41">
        <v>968</v>
      </c>
      <c r="E18" s="41">
        <v>1135470</v>
      </c>
      <c r="F18" s="41"/>
      <c r="G18" s="41">
        <v>606</v>
      </c>
      <c r="H18" s="42">
        <v>369656</v>
      </c>
      <c r="I18" s="19"/>
      <c r="J18" s="32"/>
      <c r="K18" s="32"/>
      <c r="L18" s="8"/>
      <c r="M18" s="8"/>
      <c r="N18" s="8"/>
    </row>
    <row r="19" spans="1:14" x14ac:dyDescent="0.2">
      <c r="A19" s="19"/>
      <c r="B19" s="28"/>
      <c r="C19" s="29"/>
      <c r="D19" s="30"/>
      <c r="E19" s="30"/>
      <c r="F19" s="30"/>
      <c r="G19" s="30"/>
      <c r="H19" s="31"/>
      <c r="I19" s="19"/>
      <c r="J19" s="32"/>
      <c r="K19" s="32"/>
      <c r="L19" s="8"/>
      <c r="M19" s="8"/>
      <c r="N19" s="8"/>
    </row>
    <row r="20" spans="1:14" x14ac:dyDescent="0.2">
      <c r="A20" s="19"/>
      <c r="B20" s="28" t="s">
        <v>20</v>
      </c>
      <c r="C20" s="37" t="s">
        <v>12</v>
      </c>
      <c r="D20" s="38">
        <f>SUM(D21:D26)</f>
        <v>644</v>
      </c>
      <c r="E20" s="38">
        <f>SUM(E21:E26)</f>
        <v>759834</v>
      </c>
      <c r="F20" s="38"/>
      <c r="G20" s="38">
        <f>SUM(G21:G26)</f>
        <v>464</v>
      </c>
      <c r="H20" s="39">
        <f>SUM(H21:H26)</f>
        <v>356080</v>
      </c>
      <c r="I20" s="19"/>
      <c r="J20" s="32"/>
      <c r="K20" s="32"/>
    </row>
    <row r="21" spans="1:14" x14ac:dyDescent="0.2">
      <c r="A21" s="19"/>
      <c r="B21" s="33"/>
      <c r="C21" s="29" t="s">
        <v>21</v>
      </c>
      <c r="D21" s="30">
        <v>68</v>
      </c>
      <c r="E21" s="30">
        <v>43921</v>
      </c>
      <c r="F21" s="30"/>
      <c r="G21" s="30">
        <v>48</v>
      </c>
      <c r="H21" s="31">
        <v>21129</v>
      </c>
      <c r="I21" s="19"/>
      <c r="J21" s="32"/>
      <c r="K21" s="32"/>
    </row>
    <row r="22" spans="1:14" x14ac:dyDescent="0.2">
      <c r="A22" s="19"/>
      <c r="B22" s="33"/>
      <c r="C22" s="29" t="s">
        <v>22</v>
      </c>
      <c r="D22" s="30">
        <v>113</v>
      </c>
      <c r="E22" s="30">
        <v>257059</v>
      </c>
      <c r="F22" s="30"/>
      <c r="G22" s="30">
        <v>70</v>
      </c>
      <c r="H22" s="31">
        <v>125340</v>
      </c>
      <c r="I22" s="19"/>
      <c r="J22" s="32"/>
      <c r="K22" s="32"/>
    </row>
    <row r="23" spans="1:14" x14ac:dyDescent="0.2">
      <c r="A23" s="19"/>
      <c r="B23" s="33"/>
      <c r="C23" s="29" t="s">
        <v>23</v>
      </c>
      <c r="D23" s="30">
        <v>217</v>
      </c>
      <c r="E23" s="30">
        <v>179562</v>
      </c>
      <c r="F23" s="30"/>
      <c r="G23" s="30">
        <v>137</v>
      </c>
      <c r="H23" s="31">
        <v>66368</v>
      </c>
      <c r="I23" s="19"/>
      <c r="J23" s="32"/>
      <c r="K23" s="32"/>
    </row>
    <row r="24" spans="1:14" x14ac:dyDescent="0.2">
      <c r="A24" s="19"/>
      <c r="B24" s="33"/>
      <c r="C24" s="29" t="s">
        <v>24</v>
      </c>
      <c r="D24" s="30">
        <v>16</v>
      </c>
      <c r="E24" s="30">
        <v>20307</v>
      </c>
      <c r="F24" s="30"/>
      <c r="G24" s="30">
        <v>31</v>
      </c>
      <c r="H24" s="31">
        <v>16965</v>
      </c>
      <c r="I24" s="19"/>
      <c r="J24" s="32"/>
      <c r="K24" s="32"/>
    </row>
    <row r="25" spans="1:14" x14ac:dyDescent="0.2">
      <c r="A25" s="19"/>
      <c r="B25" s="33"/>
      <c r="C25" s="29" t="s">
        <v>25</v>
      </c>
      <c r="D25" s="30">
        <v>178</v>
      </c>
      <c r="E25" s="30">
        <v>175121</v>
      </c>
      <c r="F25" s="30"/>
      <c r="G25" s="30">
        <v>138</v>
      </c>
      <c r="H25" s="31">
        <v>81062</v>
      </c>
      <c r="I25" s="19"/>
      <c r="J25" s="32"/>
      <c r="K25" s="32"/>
    </row>
    <row r="26" spans="1:14" x14ac:dyDescent="0.2">
      <c r="A26" s="19"/>
      <c r="B26" s="33"/>
      <c r="C26" s="29" t="s">
        <v>26</v>
      </c>
      <c r="D26" s="30">
        <v>52</v>
      </c>
      <c r="E26" s="30">
        <v>83864</v>
      </c>
      <c r="F26" s="30"/>
      <c r="G26" s="30">
        <v>40</v>
      </c>
      <c r="H26" s="31">
        <v>45216</v>
      </c>
      <c r="I26" s="19"/>
      <c r="J26" s="32"/>
      <c r="K26" s="32"/>
    </row>
    <row r="27" spans="1:14" x14ac:dyDescent="0.2">
      <c r="A27" s="19"/>
      <c r="B27" s="33"/>
      <c r="C27" s="34"/>
      <c r="D27" s="35"/>
      <c r="E27" s="35"/>
      <c r="F27" s="35"/>
      <c r="G27" s="35"/>
      <c r="H27" s="36"/>
      <c r="I27" s="19"/>
      <c r="J27" s="32"/>
      <c r="K27" s="32"/>
    </row>
    <row r="28" spans="1:14" x14ac:dyDescent="0.2">
      <c r="A28" s="19"/>
      <c r="B28" s="43" t="s">
        <v>27</v>
      </c>
      <c r="C28" s="37" t="s">
        <v>12</v>
      </c>
      <c r="D28" s="44">
        <f>SUM(D29:D30)</f>
        <v>2752</v>
      </c>
      <c r="E28" s="38">
        <f>SUM(E29:E30)</f>
        <v>3153957</v>
      </c>
      <c r="F28" s="38"/>
      <c r="G28" s="38">
        <f>SUM(G29:G30)</f>
        <v>1895</v>
      </c>
      <c r="H28" s="39">
        <f>SUM(H29:H30)</f>
        <v>1164432</v>
      </c>
      <c r="I28" s="19"/>
      <c r="J28" s="32"/>
      <c r="K28" s="32"/>
    </row>
    <row r="29" spans="1:14" x14ac:dyDescent="0.2">
      <c r="A29" s="19"/>
      <c r="B29" s="33"/>
      <c r="C29" s="29" t="s">
        <v>28</v>
      </c>
      <c r="D29" s="30">
        <v>2099</v>
      </c>
      <c r="E29" s="30">
        <v>2516329</v>
      </c>
      <c r="F29" s="30"/>
      <c r="G29" s="45">
        <v>1516</v>
      </c>
      <c r="H29" s="31">
        <v>1011140</v>
      </c>
      <c r="I29" s="19"/>
      <c r="J29" s="32"/>
      <c r="K29" s="32"/>
    </row>
    <row r="30" spans="1:14" x14ac:dyDescent="0.2">
      <c r="A30" s="19"/>
      <c r="B30" s="33"/>
      <c r="C30" s="29" t="s">
        <v>15</v>
      </c>
      <c r="D30" s="30">
        <v>653</v>
      </c>
      <c r="E30" s="30">
        <v>637628</v>
      </c>
      <c r="F30" s="30"/>
      <c r="G30" s="45">
        <v>379</v>
      </c>
      <c r="H30" s="31">
        <v>153292</v>
      </c>
      <c r="I30" s="19"/>
      <c r="J30" s="32"/>
      <c r="K30" s="32"/>
    </row>
    <row r="31" spans="1:14" x14ac:dyDescent="0.2">
      <c r="A31" s="19"/>
      <c r="B31" s="33"/>
      <c r="C31" s="34"/>
      <c r="D31" s="30"/>
      <c r="E31" s="30"/>
      <c r="F31" s="30"/>
      <c r="G31" s="30"/>
      <c r="H31" s="31"/>
      <c r="I31" s="19"/>
      <c r="J31" s="32"/>
      <c r="K31" s="32"/>
    </row>
    <row r="32" spans="1:14" x14ac:dyDescent="0.2">
      <c r="A32" s="19"/>
      <c r="B32" s="28" t="s">
        <v>29</v>
      </c>
      <c r="C32" s="37" t="s">
        <v>12</v>
      </c>
      <c r="D32" s="38">
        <f>SUM(D33:D34)</f>
        <v>439</v>
      </c>
      <c r="E32" s="38">
        <f>SUM(E33:E34)</f>
        <v>544540</v>
      </c>
      <c r="F32" s="38"/>
      <c r="G32" s="38">
        <f>SUM(G33:G34)</f>
        <v>301</v>
      </c>
      <c r="H32" s="39">
        <f>SUM(H33:H34)</f>
        <v>230759</v>
      </c>
      <c r="I32" s="19"/>
      <c r="J32" s="32"/>
      <c r="K32" s="32"/>
    </row>
    <row r="33" spans="1:11" x14ac:dyDescent="0.2">
      <c r="A33" s="19"/>
      <c r="B33" s="33"/>
      <c r="C33" s="46" t="s">
        <v>17</v>
      </c>
      <c r="D33" s="30">
        <v>349</v>
      </c>
      <c r="E33" s="30">
        <v>452579</v>
      </c>
      <c r="F33" s="30"/>
      <c r="G33" s="30">
        <v>269</v>
      </c>
      <c r="H33" s="31">
        <v>215093</v>
      </c>
      <c r="I33" s="19"/>
      <c r="J33" s="32"/>
      <c r="K33" s="32"/>
    </row>
    <row r="34" spans="1:11" x14ac:dyDescent="0.2">
      <c r="A34" s="19"/>
      <c r="B34" s="33"/>
      <c r="C34" s="29" t="s">
        <v>30</v>
      </c>
      <c r="D34" s="30">
        <v>90</v>
      </c>
      <c r="E34" s="30">
        <v>91961</v>
      </c>
      <c r="F34" s="30"/>
      <c r="G34" s="30">
        <v>32</v>
      </c>
      <c r="H34" s="31">
        <v>15666</v>
      </c>
      <c r="I34" s="19"/>
      <c r="J34" s="32"/>
      <c r="K34" s="32"/>
    </row>
    <row r="35" spans="1:11" x14ac:dyDescent="0.2">
      <c r="A35" s="19"/>
      <c r="B35" s="33"/>
      <c r="C35" s="34"/>
      <c r="D35" s="35"/>
      <c r="E35" s="35"/>
      <c r="F35" s="35"/>
      <c r="G35" s="35"/>
      <c r="H35" s="36"/>
      <c r="I35" s="19"/>
      <c r="J35" s="32"/>
      <c r="K35" s="32"/>
    </row>
    <row r="36" spans="1:11" x14ac:dyDescent="0.2">
      <c r="A36" s="19"/>
      <c r="B36" s="28" t="s">
        <v>31</v>
      </c>
      <c r="C36" s="37" t="s">
        <v>12</v>
      </c>
      <c r="D36" s="38">
        <f>SUM(D37:D38)</f>
        <v>281</v>
      </c>
      <c r="E36" s="38">
        <f>SUM(E37:E38)</f>
        <v>402630</v>
      </c>
      <c r="F36" s="38"/>
      <c r="G36" s="38">
        <f>SUM(G37:G38)</f>
        <v>223</v>
      </c>
      <c r="H36" s="39">
        <f>SUM(H37:H38)</f>
        <v>199449</v>
      </c>
      <c r="I36" s="19"/>
      <c r="J36" s="32"/>
      <c r="K36" s="32"/>
    </row>
    <row r="37" spans="1:11" x14ac:dyDescent="0.2">
      <c r="A37" s="19"/>
      <c r="B37" s="33"/>
      <c r="C37" s="29" t="s">
        <v>17</v>
      </c>
      <c r="D37" s="30">
        <v>149</v>
      </c>
      <c r="E37" s="30">
        <v>267875</v>
      </c>
      <c r="F37" s="30"/>
      <c r="G37" s="30">
        <v>119</v>
      </c>
      <c r="H37" s="31">
        <v>125649</v>
      </c>
      <c r="I37" s="19"/>
      <c r="J37" s="32"/>
      <c r="K37" s="32"/>
    </row>
    <row r="38" spans="1:11" x14ac:dyDescent="0.2">
      <c r="A38" s="19"/>
      <c r="B38" s="33"/>
      <c r="C38" s="29" t="s">
        <v>25</v>
      </c>
      <c r="D38" s="30">
        <v>132</v>
      </c>
      <c r="E38" s="30">
        <v>134755</v>
      </c>
      <c r="F38" s="30"/>
      <c r="G38" s="30">
        <v>104</v>
      </c>
      <c r="H38" s="31">
        <v>73800</v>
      </c>
      <c r="I38" s="19"/>
      <c r="J38" s="32"/>
      <c r="K38" s="32"/>
    </row>
    <row r="39" spans="1:11" x14ac:dyDescent="0.2">
      <c r="A39" s="19"/>
      <c r="B39" s="33"/>
      <c r="C39" s="34"/>
      <c r="D39" s="30"/>
      <c r="E39" s="30"/>
      <c r="F39" s="30"/>
      <c r="G39" s="30"/>
      <c r="H39" s="31"/>
      <c r="I39" s="19"/>
      <c r="J39" s="32"/>
      <c r="K39" s="32"/>
    </row>
    <row r="40" spans="1:11" x14ac:dyDescent="0.2">
      <c r="A40" s="19"/>
      <c r="B40" s="28" t="s">
        <v>32</v>
      </c>
      <c r="C40" s="37" t="s">
        <v>12</v>
      </c>
      <c r="D40" s="38">
        <f>SUM(D41:D42)</f>
        <v>678</v>
      </c>
      <c r="E40" s="38">
        <f>SUM(E41:E42)</f>
        <v>512233</v>
      </c>
      <c r="G40" s="38">
        <f>SUM(G41:G42)</f>
        <v>597</v>
      </c>
      <c r="H40" s="39">
        <f>SUM(H41:H42)</f>
        <v>276360</v>
      </c>
      <c r="I40" s="19"/>
      <c r="J40" s="32"/>
      <c r="K40" s="32"/>
    </row>
    <row r="41" spans="1:11" x14ac:dyDescent="0.2">
      <c r="A41" s="19"/>
      <c r="B41" s="33"/>
      <c r="C41" s="29" t="s">
        <v>23</v>
      </c>
      <c r="D41" s="30">
        <v>420</v>
      </c>
      <c r="E41" s="30">
        <v>319231</v>
      </c>
      <c r="F41" s="30"/>
      <c r="G41" s="30">
        <v>384</v>
      </c>
      <c r="H41" s="31">
        <v>174310</v>
      </c>
      <c r="I41" s="19"/>
      <c r="J41" s="32"/>
      <c r="K41" s="32"/>
    </row>
    <row r="42" spans="1:11" x14ac:dyDescent="0.2">
      <c r="A42" s="19"/>
      <c r="B42" s="33"/>
      <c r="C42" s="29" t="s">
        <v>24</v>
      </c>
      <c r="D42" s="30">
        <v>258</v>
      </c>
      <c r="E42" s="30">
        <v>193002</v>
      </c>
      <c r="F42" s="30"/>
      <c r="G42" s="30">
        <v>213</v>
      </c>
      <c r="H42" s="31">
        <v>102050</v>
      </c>
      <c r="I42" s="19"/>
      <c r="J42" s="32"/>
      <c r="K42" s="32"/>
    </row>
    <row r="43" spans="1:11" x14ac:dyDescent="0.2">
      <c r="A43" s="19"/>
      <c r="B43" s="33"/>
      <c r="C43" s="29"/>
      <c r="D43" s="30"/>
      <c r="E43" s="30"/>
      <c r="F43" s="30"/>
      <c r="G43" s="30"/>
      <c r="H43" s="31"/>
      <c r="I43" s="19"/>
      <c r="J43" s="32"/>
      <c r="K43" s="32"/>
    </row>
    <row r="44" spans="1:11" x14ac:dyDescent="0.2">
      <c r="A44" s="19"/>
      <c r="B44" s="28" t="s">
        <v>33</v>
      </c>
      <c r="C44" s="29" t="s">
        <v>34</v>
      </c>
      <c r="D44" s="41">
        <v>12</v>
      </c>
      <c r="E44" s="41">
        <v>26982</v>
      </c>
      <c r="F44" s="41"/>
      <c r="G44" s="41">
        <v>12</v>
      </c>
      <c r="H44" s="42">
        <v>20557</v>
      </c>
      <c r="I44" s="19"/>
      <c r="J44" s="32"/>
      <c r="K44" s="32"/>
    </row>
    <row r="45" spans="1:11" x14ac:dyDescent="0.2">
      <c r="A45" s="19"/>
      <c r="B45" s="9"/>
      <c r="C45" s="10"/>
      <c r="D45" s="47"/>
      <c r="E45" s="47"/>
      <c r="F45" s="47"/>
      <c r="G45" s="47"/>
      <c r="H45" s="48"/>
      <c r="I45" s="27"/>
      <c r="K45" s="49"/>
    </row>
    <row r="46" spans="1:11" x14ac:dyDescent="0.2">
      <c r="A46" s="19"/>
      <c r="B46" s="28" t="s">
        <v>35</v>
      </c>
      <c r="D46" s="38">
        <f>D40+D44+D36+D32+D20+D18+D9+D13+D11+D28</f>
        <v>10175</v>
      </c>
      <c r="E46" s="38">
        <f>E40+E44+E36+E32+E20+E18+E9+E13+E11+E28</f>
        <v>11239587</v>
      </c>
      <c r="F46" s="38"/>
      <c r="G46" s="38">
        <f>G40+G44+G36+G32+G20+G18+G9+G13+G11+G28</f>
        <v>7352</v>
      </c>
      <c r="H46" s="39">
        <f>H40+H44+H36+H32+H20+H18+H9+H13+H11+H28</f>
        <v>4567574</v>
      </c>
      <c r="I46" s="19"/>
    </row>
    <row r="47" spans="1:11" x14ac:dyDescent="0.2">
      <c r="A47" s="19"/>
      <c r="B47" s="50" t="s">
        <v>36</v>
      </c>
      <c r="D47" s="38"/>
      <c r="E47" s="38">
        <f>E46*K47</f>
        <v>202029440.80347002</v>
      </c>
      <c r="F47" s="38"/>
      <c r="G47" s="38"/>
      <c r="H47" s="39">
        <f>H46*K47</f>
        <v>82101274.810940012</v>
      </c>
      <c r="I47" s="19"/>
      <c r="J47" s="51" t="s">
        <v>76</v>
      </c>
      <c r="K47" s="52">
        <v>17.974810000000002</v>
      </c>
    </row>
    <row r="48" spans="1:11" x14ac:dyDescent="0.2">
      <c r="B48" s="24"/>
      <c r="C48" s="25"/>
      <c r="D48" s="53"/>
      <c r="E48" s="53"/>
      <c r="F48" s="53"/>
      <c r="G48" s="53"/>
      <c r="H48" s="54"/>
      <c r="I48" s="19"/>
    </row>
    <row r="49" spans="1:8" x14ac:dyDescent="0.2">
      <c r="B49" s="136" t="s">
        <v>77</v>
      </c>
      <c r="C49" s="132"/>
      <c r="D49" s="132"/>
      <c r="E49" s="132"/>
      <c r="F49" s="132"/>
      <c r="G49" s="132"/>
      <c r="H49" s="132"/>
    </row>
    <row r="50" spans="1:8" x14ac:dyDescent="0.2">
      <c r="B50" s="132" t="s">
        <v>68</v>
      </c>
    </row>
    <row r="51" spans="1:8" x14ac:dyDescent="0.2">
      <c r="B51" s="132" t="s">
        <v>69</v>
      </c>
    </row>
    <row r="52" spans="1:8" x14ac:dyDescent="0.2">
      <c r="B52" s="136"/>
      <c r="C52" s="132"/>
    </row>
    <row r="55" spans="1:8" x14ac:dyDescent="0.2">
      <c r="B55" s="2"/>
    </row>
    <row r="56" spans="1:8" x14ac:dyDescent="0.2">
      <c r="B56" s="3"/>
    </row>
    <row r="57" spans="1:8" x14ac:dyDescent="0.2">
      <c r="B57" s="4" t="s">
        <v>38</v>
      </c>
    </row>
    <row r="58" spans="1:8" x14ac:dyDescent="0.2">
      <c r="B58" s="6" t="str">
        <f>'[4]A RESERVAS 528'!$B$4</f>
        <v xml:space="preserve">     (al 31 de diciembre de 2005, montos expresados en U.F.)</v>
      </c>
    </row>
    <row r="59" spans="1:8" x14ac:dyDescent="0.2">
      <c r="A59" s="19"/>
      <c r="B59" s="9"/>
      <c r="C59" s="10"/>
      <c r="D59" s="10"/>
      <c r="E59" s="11"/>
      <c r="F59" s="27"/>
    </row>
    <row r="60" spans="1:8" x14ac:dyDescent="0.2">
      <c r="A60" s="27"/>
      <c r="B60" s="20"/>
      <c r="D60" s="17" t="s">
        <v>39</v>
      </c>
      <c r="E60" s="55"/>
      <c r="F60" s="19"/>
    </row>
    <row r="61" spans="1:8" x14ac:dyDescent="0.2">
      <c r="A61" s="19"/>
      <c r="B61" s="12" t="s">
        <v>3</v>
      </c>
      <c r="C61" s="13" t="s">
        <v>4</v>
      </c>
      <c r="D61" s="139" t="s">
        <v>70</v>
      </c>
      <c r="E61" s="140"/>
      <c r="F61" s="19"/>
    </row>
    <row r="62" spans="1:8" x14ac:dyDescent="0.2">
      <c r="A62" s="19"/>
      <c r="B62" s="56"/>
      <c r="C62" s="57"/>
      <c r="D62" s="21" t="s">
        <v>41</v>
      </c>
      <c r="E62" s="23" t="s">
        <v>42</v>
      </c>
      <c r="F62" s="19"/>
    </row>
    <row r="63" spans="1:8" x14ac:dyDescent="0.2">
      <c r="A63" s="19"/>
      <c r="B63" s="24"/>
      <c r="C63" s="25"/>
      <c r="D63" s="25"/>
      <c r="E63" s="26"/>
      <c r="F63" s="27"/>
    </row>
    <row r="64" spans="1:8" x14ac:dyDescent="0.2">
      <c r="A64" s="19"/>
      <c r="B64" s="28" t="s">
        <v>9</v>
      </c>
      <c r="C64" s="29" t="s">
        <v>10</v>
      </c>
      <c r="D64" s="35">
        <v>1</v>
      </c>
      <c r="E64" s="36">
        <v>386</v>
      </c>
      <c r="F64" s="19"/>
    </row>
    <row r="65" spans="1:16" x14ac:dyDescent="0.2">
      <c r="A65" s="19"/>
      <c r="B65" s="33"/>
      <c r="D65" s="30"/>
      <c r="E65" s="31"/>
      <c r="F65" s="19"/>
    </row>
    <row r="66" spans="1:16" x14ac:dyDescent="0.2">
      <c r="A66" s="19"/>
      <c r="B66" s="43" t="s">
        <v>27</v>
      </c>
      <c r="C66" s="29" t="s">
        <v>28</v>
      </c>
      <c r="D66" s="30">
        <v>17</v>
      </c>
      <c r="E66" s="31">
        <v>1844</v>
      </c>
      <c r="F66" s="19"/>
    </row>
    <row r="67" spans="1:16" x14ac:dyDescent="0.2">
      <c r="A67" s="19"/>
      <c r="B67" s="28"/>
      <c r="C67" s="29"/>
      <c r="D67" s="58"/>
      <c r="E67" s="59"/>
      <c r="F67" s="19"/>
    </row>
    <row r="68" spans="1:16" x14ac:dyDescent="0.2">
      <c r="A68" s="19"/>
      <c r="B68" s="60" t="s">
        <v>33</v>
      </c>
      <c r="C68" s="61" t="s">
        <v>21</v>
      </c>
      <c r="D68" s="62">
        <v>3</v>
      </c>
      <c r="E68" s="63">
        <v>803</v>
      </c>
      <c r="F68" s="19"/>
    </row>
    <row r="69" spans="1:16" x14ac:dyDescent="0.2">
      <c r="A69" s="19"/>
      <c r="B69" s="64"/>
      <c r="C69" s="65"/>
      <c r="D69" s="66"/>
      <c r="E69" s="67"/>
      <c r="F69" s="27"/>
    </row>
    <row r="70" spans="1:16" x14ac:dyDescent="0.2">
      <c r="A70" s="19"/>
      <c r="B70" s="28" t="s">
        <v>35</v>
      </c>
      <c r="D70" s="38">
        <f>SUM(D64:D68)</f>
        <v>21</v>
      </c>
      <c r="E70" s="39">
        <f>SUM(E64:E68)</f>
        <v>3033</v>
      </c>
      <c r="F70" s="19"/>
    </row>
    <row r="71" spans="1:16" x14ac:dyDescent="0.2">
      <c r="A71" s="19"/>
      <c r="B71" s="50" t="s">
        <v>36</v>
      </c>
      <c r="D71" s="38"/>
      <c r="E71" s="39">
        <f>E70*H71</f>
        <v>54517.598730000005</v>
      </c>
      <c r="F71" s="19"/>
      <c r="G71" s="51" t="s">
        <v>76</v>
      </c>
      <c r="H71" s="68">
        <v>17.974810000000002</v>
      </c>
    </row>
    <row r="72" spans="1:16" x14ac:dyDescent="0.2">
      <c r="A72" s="19"/>
      <c r="B72" s="24"/>
      <c r="C72" s="25"/>
      <c r="D72" s="69"/>
      <c r="E72" s="70"/>
      <c r="F72" s="27"/>
    </row>
    <row r="76" spans="1:16" x14ac:dyDescent="0.2">
      <c r="A76" s="71" t="s">
        <v>43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</row>
    <row r="77" spans="1:16" x14ac:dyDescent="0.2">
      <c r="A77" s="73" t="str">
        <f>'[4]A RESERVAS 528'!$B$4</f>
        <v xml:space="preserve">     (al 31 de diciembre de 2005, montos expresados en U.F.)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</row>
    <row r="78" spans="1:16" x14ac:dyDescent="0.2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6"/>
      <c r="M78" s="77"/>
      <c r="N78" s="72"/>
      <c r="O78" s="72"/>
      <c r="P78" s="72"/>
    </row>
    <row r="79" spans="1:16" x14ac:dyDescent="0.2">
      <c r="A79" s="78"/>
      <c r="B79" s="72"/>
      <c r="C79" s="79"/>
      <c r="D79" s="80"/>
      <c r="E79" s="80" t="s">
        <v>44</v>
      </c>
      <c r="F79" s="80"/>
      <c r="G79" s="79"/>
      <c r="H79" s="79"/>
      <c r="I79" s="72"/>
      <c r="J79" s="81" t="s">
        <v>45</v>
      </c>
      <c r="K79" s="81"/>
      <c r="L79" s="82"/>
      <c r="M79" s="83"/>
      <c r="N79" s="72"/>
      <c r="O79" s="72"/>
      <c r="P79" s="72"/>
    </row>
    <row r="80" spans="1:16" x14ac:dyDescent="0.2">
      <c r="A80" s="84" t="s">
        <v>3</v>
      </c>
      <c r="B80" s="85" t="s">
        <v>4</v>
      </c>
      <c r="C80" s="86"/>
      <c r="D80" s="87" t="s">
        <v>46</v>
      </c>
      <c r="E80" s="86"/>
      <c r="F80" s="88"/>
      <c r="G80" s="89" t="s">
        <v>47</v>
      </c>
      <c r="H80" s="86"/>
      <c r="I80" s="72"/>
      <c r="J80" s="72"/>
      <c r="K80" s="72"/>
      <c r="L80" s="90"/>
      <c r="M80" s="83"/>
      <c r="N80" s="72"/>
      <c r="O80" s="72"/>
      <c r="P80" s="72"/>
    </row>
    <row r="81" spans="1:16" x14ac:dyDescent="0.2">
      <c r="A81" s="78"/>
      <c r="B81" s="72"/>
      <c r="C81" s="71" t="s">
        <v>48</v>
      </c>
      <c r="D81" s="91"/>
      <c r="E81" s="92" t="s">
        <v>49</v>
      </c>
      <c r="F81" s="93"/>
      <c r="G81" s="71" t="s">
        <v>50</v>
      </c>
      <c r="H81" s="94"/>
      <c r="I81" s="94"/>
      <c r="J81" s="71" t="s">
        <v>48</v>
      </c>
      <c r="K81" s="91"/>
      <c r="L81" s="95" t="s">
        <v>49</v>
      </c>
      <c r="M81" s="83"/>
      <c r="N81" s="72"/>
      <c r="O81" s="72"/>
      <c r="P81" s="72"/>
    </row>
    <row r="82" spans="1:16" x14ac:dyDescent="0.2">
      <c r="A82" s="78"/>
      <c r="B82" s="72"/>
      <c r="C82" s="96" t="s">
        <v>7</v>
      </c>
      <c r="D82" s="92" t="s">
        <v>8</v>
      </c>
      <c r="E82" s="96" t="s">
        <v>8</v>
      </c>
      <c r="F82" s="96"/>
      <c r="G82" s="92" t="s">
        <v>7</v>
      </c>
      <c r="H82" s="92" t="s">
        <v>51</v>
      </c>
      <c r="I82" s="92"/>
      <c r="J82" s="96" t="s">
        <v>7</v>
      </c>
      <c r="K82" s="96" t="s">
        <v>52</v>
      </c>
      <c r="L82" s="97" t="s">
        <v>8</v>
      </c>
      <c r="M82" s="83"/>
      <c r="N82" s="72"/>
      <c r="O82" s="72"/>
      <c r="P82" s="72"/>
    </row>
    <row r="83" spans="1:16" x14ac:dyDescent="0.2">
      <c r="A83" s="98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100"/>
      <c r="M83" s="77"/>
      <c r="N83" s="72"/>
      <c r="O83" s="72"/>
      <c r="P83" s="72"/>
    </row>
    <row r="84" spans="1:16" x14ac:dyDescent="0.2">
      <c r="A84" s="101" t="s">
        <v>53</v>
      </c>
      <c r="B84" s="102" t="s">
        <v>14</v>
      </c>
      <c r="C84" s="103">
        <v>4925</v>
      </c>
      <c r="D84" s="103">
        <v>3785114</v>
      </c>
      <c r="E84" s="103">
        <v>164478</v>
      </c>
      <c r="F84" s="103"/>
      <c r="G84" s="103">
        <v>112</v>
      </c>
      <c r="H84" s="103">
        <v>18208</v>
      </c>
      <c r="I84" s="103"/>
      <c r="J84" s="103">
        <v>1765</v>
      </c>
      <c r="K84" s="103">
        <v>339654</v>
      </c>
      <c r="L84" s="104">
        <v>77663</v>
      </c>
      <c r="M84" s="72"/>
      <c r="N84" s="72"/>
      <c r="O84" s="72"/>
      <c r="P84" s="72"/>
    </row>
    <row r="85" spans="1:16" x14ac:dyDescent="0.2">
      <c r="A85" s="105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7"/>
      <c r="M85" s="77"/>
      <c r="N85" s="72"/>
      <c r="O85" s="72"/>
      <c r="P85" s="72"/>
    </row>
    <row r="86" spans="1:16" x14ac:dyDescent="0.2">
      <c r="A86" s="101" t="s">
        <v>54</v>
      </c>
      <c r="B86" s="108" t="s">
        <v>34</v>
      </c>
      <c r="C86" s="103">
        <v>0</v>
      </c>
      <c r="D86" s="103">
        <v>0</v>
      </c>
      <c r="E86" s="103">
        <v>0</v>
      </c>
      <c r="F86" s="109"/>
      <c r="G86" s="109">
        <v>1</v>
      </c>
      <c r="H86" s="109">
        <v>25</v>
      </c>
      <c r="I86" s="109"/>
      <c r="J86" s="109">
        <v>9</v>
      </c>
      <c r="K86" s="109">
        <v>479</v>
      </c>
      <c r="L86" s="110">
        <v>0</v>
      </c>
      <c r="M86" s="72"/>
      <c r="N86" s="72"/>
      <c r="O86" s="72"/>
      <c r="P86" s="72"/>
    </row>
    <row r="87" spans="1:16" x14ac:dyDescent="0.2">
      <c r="A87" s="111"/>
      <c r="B87" s="108"/>
      <c r="C87" s="112"/>
      <c r="D87" s="112"/>
      <c r="E87" s="112"/>
      <c r="F87" s="112"/>
      <c r="G87" s="112"/>
      <c r="H87" s="112"/>
      <c r="I87" s="112"/>
      <c r="J87" s="112"/>
      <c r="K87" s="112"/>
      <c r="L87" s="113"/>
      <c r="M87" s="72"/>
      <c r="N87" s="72"/>
      <c r="O87" s="72"/>
      <c r="P87" s="72"/>
    </row>
    <row r="88" spans="1:16" x14ac:dyDescent="0.2">
      <c r="A88" s="101" t="s">
        <v>71</v>
      </c>
      <c r="B88" s="114" t="s">
        <v>12</v>
      </c>
      <c r="C88" s="109">
        <f>SUM(C89:C90)</f>
        <v>3874</v>
      </c>
      <c r="D88" s="109">
        <f>SUM(D89:D90)</f>
        <v>3501050</v>
      </c>
      <c r="E88" s="109">
        <f>SUM(E89:E90)</f>
        <v>105307</v>
      </c>
      <c r="F88" s="109"/>
      <c r="G88" s="109">
        <f>SUM(G89:G90)</f>
        <v>29</v>
      </c>
      <c r="H88" s="109">
        <f>SUM(H89:H90)</f>
        <v>24080</v>
      </c>
      <c r="I88" s="109"/>
      <c r="J88" s="109">
        <f>SUM(J89:J90)</f>
        <v>76</v>
      </c>
      <c r="K88" s="109">
        <f>SUM(K89:K90)</f>
        <v>27688</v>
      </c>
      <c r="L88" s="110">
        <f>SUM(L89:L90)</f>
        <v>61526</v>
      </c>
      <c r="M88" s="72"/>
      <c r="N88" s="72"/>
      <c r="O88" s="72"/>
      <c r="P88" s="72"/>
    </row>
    <row r="89" spans="1:16" x14ac:dyDescent="0.2">
      <c r="A89" s="111"/>
      <c r="B89" s="102" t="s">
        <v>17</v>
      </c>
      <c r="C89" s="112">
        <v>3853</v>
      </c>
      <c r="D89" s="112">
        <v>3482259</v>
      </c>
      <c r="E89" s="112">
        <v>105307</v>
      </c>
      <c r="F89" s="112"/>
      <c r="G89" s="112">
        <v>28</v>
      </c>
      <c r="H89" s="112">
        <v>23783</v>
      </c>
      <c r="I89" s="112"/>
      <c r="J89" s="112">
        <v>76</v>
      </c>
      <c r="K89" s="112">
        <v>27688</v>
      </c>
      <c r="L89" s="113">
        <v>61526</v>
      </c>
      <c r="M89" s="72"/>
      <c r="N89" s="72"/>
      <c r="O89" s="72"/>
      <c r="P89" s="72"/>
    </row>
    <row r="90" spans="1:16" x14ac:dyDescent="0.2">
      <c r="A90" s="111"/>
      <c r="B90" s="115" t="s">
        <v>30</v>
      </c>
      <c r="C90" s="116">
        <v>21</v>
      </c>
      <c r="D90" s="116">
        <v>18791</v>
      </c>
      <c r="E90" s="116">
        <v>0</v>
      </c>
      <c r="F90" s="116"/>
      <c r="G90" s="116">
        <v>1</v>
      </c>
      <c r="H90" s="116">
        <v>297</v>
      </c>
      <c r="I90" s="116"/>
      <c r="J90" s="116">
        <v>0</v>
      </c>
      <c r="K90" s="116">
        <v>0</v>
      </c>
      <c r="L90" s="117">
        <v>0</v>
      </c>
      <c r="M90" s="72"/>
      <c r="N90" s="72"/>
      <c r="O90" s="72"/>
      <c r="P90" s="72"/>
    </row>
    <row r="91" spans="1:16" x14ac:dyDescent="0.2">
      <c r="A91" s="111"/>
      <c r="B91" s="108"/>
      <c r="C91" s="112"/>
      <c r="D91" s="112"/>
      <c r="E91" s="112"/>
      <c r="F91" s="112"/>
      <c r="G91" s="112"/>
      <c r="H91" s="112"/>
      <c r="I91" s="112"/>
      <c r="J91" s="112"/>
      <c r="K91" s="112"/>
      <c r="L91" s="113"/>
      <c r="M91" s="72"/>
      <c r="N91" s="72"/>
      <c r="O91" s="72"/>
      <c r="P91" s="72"/>
    </row>
    <row r="92" spans="1:16" x14ac:dyDescent="0.2">
      <c r="A92" s="101" t="s">
        <v>11</v>
      </c>
      <c r="B92" s="114" t="s">
        <v>55</v>
      </c>
      <c r="C92" s="109">
        <f>SUM(C93:C95)</f>
        <v>122</v>
      </c>
      <c r="D92" s="109">
        <f>SUM(D93:D95)</f>
        <v>12771</v>
      </c>
      <c r="E92" s="109">
        <f>SUM(E93:E95)</f>
        <v>0</v>
      </c>
      <c r="F92" s="109"/>
      <c r="G92" s="109">
        <f>SUM(G93:G95)</f>
        <v>3</v>
      </c>
      <c r="H92" s="109">
        <f>SUM(H93:H95)</f>
        <v>113</v>
      </c>
      <c r="I92" s="109"/>
      <c r="J92" s="109">
        <f>SUM(J93:J95)</f>
        <v>7</v>
      </c>
      <c r="K92" s="109">
        <f>SUM(K93:K95)</f>
        <v>2373</v>
      </c>
      <c r="L92" s="110">
        <f>SUM(L93:L95)</f>
        <v>0</v>
      </c>
      <c r="M92" s="72"/>
      <c r="N92" s="72"/>
      <c r="O92" s="72"/>
      <c r="P92" s="72"/>
    </row>
    <row r="93" spans="1:16" x14ac:dyDescent="0.2">
      <c r="A93" s="111"/>
      <c r="B93" s="102" t="s">
        <v>56</v>
      </c>
      <c r="C93" s="112">
        <v>4</v>
      </c>
      <c r="D93" s="112">
        <v>0</v>
      </c>
      <c r="E93" s="112">
        <v>0</v>
      </c>
      <c r="F93" s="112"/>
      <c r="G93" s="112">
        <v>0</v>
      </c>
      <c r="H93" s="112">
        <v>0</v>
      </c>
      <c r="I93" s="112"/>
      <c r="J93" s="112">
        <v>1</v>
      </c>
      <c r="K93" s="112">
        <v>712</v>
      </c>
      <c r="L93" s="113">
        <v>0</v>
      </c>
      <c r="M93" s="72"/>
      <c r="N93" s="72"/>
      <c r="O93" s="72"/>
      <c r="P93" s="72"/>
    </row>
    <row r="94" spans="1:16" x14ac:dyDescent="0.2">
      <c r="A94" s="111"/>
      <c r="B94" s="102" t="s">
        <v>22</v>
      </c>
      <c r="C94" s="112">
        <v>44</v>
      </c>
      <c r="D94" s="112">
        <v>1594</v>
      </c>
      <c r="E94" s="112">
        <v>0</v>
      </c>
      <c r="F94" s="112"/>
      <c r="G94" s="112">
        <v>0</v>
      </c>
      <c r="H94" s="112">
        <v>0</v>
      </c>
      <c r="I94" s="112"/>
      <c r="J94" s="112">
        <v>1</v>
      </c>
      <c r="K94" s="112">
        <v>676</v>
      </c>
      <c r="L94" s="113">
        <v>0</v>
      </c>
      <c r="M94" s="72"/>
      <c r="N94" s="72"/>
      <c r="O94" s="72"/>
      <c r="P94" s="72"/>
    </row>
    <row r="95" spans="1:16" x14ac:dyDescent="0.2">
      <c r="A95" s="111"/>
      <c r="B95" s="102" t="s">
        <v>28</v>
      </c>
      <c r="C95" s="112">
        <v>74</v>
      </c>
      <c r="D95" s="112">
        <v>11177</v>
      </c>
      <c r="E95" s="112">
        <v>0</v>
      </c>
      <c r="F95" s="112"/>
      <c r="G95" s="112">
        <v>3</v>
      </c>
      <c r="H95" s="112">
        <v>113</v>
      </c>
      <c r="I95" s="112"/>
      <c r="J95" s="112">
        <v>5</v>
      </c>
      <c r="K95" s="112">
        <v>985</v>
      </c>
      <c r="L95" s="113">
        <v>0</v>
      </c>
      <c r="M95" s="72"/>
      <c r="N95" s="72"/>
      <c r="O95" s="72"/>
      <c r="P95" s="72"/>
    </row>
    <row r="96" spans="1:16" x14ac:dyDescent="0.2">
      <c r="A96" s="111"/>
      <c r="B96" s="102"/>
      <c r="C96" s="112"/>
      <c r="D96" s="112"/>
      <c r="E96" s="112"/>
      <c r="F96" s="112"/>
      <c r="G96" s="112"/>
      <c r="H96" s="112"/>
      <c r="I96" s="112"/>
      <c r="J96" s="112"/>
      <c r="K96" s="112"/>
      <c r="L96" s="113"/>
      <c r="M96" s="72"/>
      <c r="N96" s="72"/>
      <c r="O96" s="72"/>
      <c r="P96" s="72"/>
    </row>
    <row r="97" spans="1:16" x14ac:dyDescent="0.2">
      <c r="A97" s="101" t="s">
        <v>27</v>
      </c>
      <c r="B97" s="114" t="s">
        <v>12</v>
      </c>
      <c r="C97" s="109">
        <f>SUM(C98:C102)</f>
        <v>5766</v>
      </c>
      <c r="D97" s="109">
        <f>SUM(D98:D102)</f>
        <v>4652904</v>
      </c>
      <c r="E97" s="109">
        <f>SUM(E98:E102)</f>
        <v>117491</v>
      </c>
      <c r="F97" s="109"/>
      <c r="G97" s="109">
        <f>SUM(G98:G102)</f>
        <v>87</v>
      </c>
      <c r="H97" s="109">
        <f>SUM(H98:H102)</f>
        <v>23943</v>
      </c>
      <c r="I97" s="109"/>
      <c r="J97" s="109">
        <f>SUM(J98:J102)</f>
        <v>773</v>
      </c>
      <c r="K97" s="109">
        <f>SUM(K98:K102)</f>
        <v>131773</v>
      </c>
      <c r="L97" s="110">
        <f>SUM(L98:L102)</f>
        <v>113048</v>
      </c>
      <c r="M97" s="72"/>
      <c r="N97" s="72"/>
      <c r="O97" s="72"/>
      <c r="P97" s="72"/>
    </row>
    <row r="98" spans="1:16" x14ac:dyDescent="0.2">
      <c r="A98" s="111"/>
      <c r="B98" s="108" t="s">
        <v>56</v>
      </c>
      <c r="C98" s="112">
        <v>221</v>
      </c>
      <c r="D98" s="112">
        <v>145679</v>
      </c>
      <c r="E98" s="112">
        <v>50302</v>
      </c>
      <c r="F98" s="112"/>
      <c r="G98" s="112">
        <v>0</v>
      </c>
      <c r="H98" s="112">
        <v>0</v>
      </c>
      <c r="I98" s="112"/>
      <c r="J98" s="112">
        <v>34</v>
      </c>
      <c r="K98" s="112">
        <v>11275</v>
      </c>
      <c r="L98" s="113">
        <v>15143</v>
      </c>
      <c r="M98" s="72"/>
      <c r="N98" s="72"/>
      <c r="O98" s="72"/>
      <c r="P98" s="72"/>
    </row>
    <row r="99" spans="1:16" x14ac:dyDescent="0.2">
      <c r="A99" s="111"/>
      <c r="B99" s="102" t="s">
        <v>30</v>
      </c>
      <c r="C99" s="112">
        <v>135</v>
      </c>
      <c r="D99" s="112">
        <v>175960</v>
      </c>
      <c r="E99" s="112">
        <v>0</v>
      </c>
      <c r="F99" s="112"/>
      <c r="G99" s="112">
        <v>0</v>
      </c>
      <c r="H99" s="112">
        <v>0</v>
      </c>
      <c r="I99" s="112"/>
      <c r="J99" s="112">
        <v>1</v>
      </c>
      <c r="K99" s="112">
        <v>580</v>
      </c>
      <c r="L99" s="113">
        <v>0</v>
      </c>
      <c r="M99" s="72"/>
      <c r="N99" s="72"/>
      <c r="O99" s="72"/>
      <c r="P99" s="72"/>
    </row>
    <row r="100" spans="1:16" x14ac:dyDescent="0.2">
      <c r="A100" s="111"/>
      <c r="B100" s="102" t="s">
        <v>24</v>
      </c>
      <c r="C100" s="112">
        <v>559</v>
      </c>
      <c r="D100" s="112">
        <v>249277</v>
      </c>
      <c r="E100" s="112">
        <v>13593</v>
      </c>
      <c r="F100" s="112"/>
      <c r="G100" s="112">
        <v>4</v>
      </c>
      <c r="H100" s="112">
        <v>6939</v>
      </c>
      <c r="I100" s="112"/>
      <c r="J100" s="112">
        <v>59</v>
      </c>
      <c r="K100" s="112">
        <v>10017</v>
      </c>
      <c r="L100" s="113">
        <v>21187</v>
      </c>
      <c r="M100" s="72"/>
      <c r="N100" s="72"/>
      <c r="O100" s="72"/>
      <c r="P100" s="72"/>
    </row>
    <row r="101" spans="1:16" x14ac:dyDescent="0.2">
      <c r="A101" s="111"/>
      <c r="B101" s="108" t="s">
        <v>14</v>
      </c>
      <c r="C101" s="112">
        <v>2724</v>
      </c>
      <c r="D101" s="116">
        <v>2112672</v>
      </c>
      <c r="E101" s="116">
        <v>0</v>
      </c>
      <c r="F101" s="116"/>
      <c r="G101" s="116">
        <v>51</v>
      </c>
      <c r="H101" s="116">
        <v>13722</v>
      </c>
      <c r="I101" s="116"/>
      <c r="J101" s="116">
        <v>169</v>
      </c>
      <c r="K101" s="116">
        <v>12911</v>
      </c>
      <c r="L101" s="113">
        <v>0</v>
      </c>
      <c r="M101" s="72"/>
      <c r="N101" s="72"/>
      <c r="O101" s="72"/>
      <c r="P101" s="72"/>
    </row>
    <row r="102" spans="1:16" x14ac:dyDescent="0.2">
      <c r="A102" s="111"/>
      <c r="B102" s="102" t="s">
        <v>28</v>
      </c>
      <c r="C102" s="112">
        <v>2127</v>
      </c>
      <c r="D102" s="116">
        <v>1969316</v>
      </c>
      <c r="E102" s="116">
        <v>53596</v>
      </c>
      <c r="F102" s="116"/>
      <c r="G102" s="116">
        <v>32</v>
      </c>
      <c r="H102" s="116">
        <v>3282</v>
      </c>
      <c r="I102" s="116"/>
      <c r="J102" s="116">
        <v>510</v>
      </c>
      <c r="K102" s="116">
        <v>96990</v>
      </c>
      <c r="L102" s="113">
        <v>76718</v>
      </c>
      <c r="M102" s="72"/>
      <c r="N102" s="72"/>
      <c r="O102" s="72"/>
      <c r="P102" s="72"/>
    </row>
    <row r="103" spans="1:16" x14ac:dyDescent="0.2">
      <c r="A103" s="118"/>
      <c r="B103" s="102"/>
      <c r="C103" s="103"/>
      <c r="D103" s="103"/>
      <c r="E103" s="103"/>
      <c r="F103" s="103"/>
      <c r="G103" s="103"/>
      <c r="H103" s="103"/>
      <c r="I103" s="103"/>
      <c r="J103" s="103"/>
      <c r="K103" s="103"/>
      <c r="L103" s="104"/>
      <c r="M103" s="72"/>
      <c r="N103" s="72"/>
      <c r="O103" s="72"/>
      <c r="P103" s="72"/>
    </row>
    <row r="104" spans="1:16" x14ac:dyDescent="0.2">
      <c r="A104" s="101" t="s">
        <v>58</v>
      </c>
      <c r="B104" s="102" t="s">
        <v>19</v>
      </c>
      <c r="C104" s="103">
        <f>3+8</f>
        <v>11</v>
      </c>
      <c r="D104" s="103">
        <f>1296+5850</f>
        <v>7146</v>
      </c>
      <c r="E104" s="103">
        <v>0</v>
      </c>
      <c r="F104" s="103"/>
      <c r="G104" s="103">
        <f>6+5</f>
        <v>11</v>
      </c>
      <c r="H104" s="103">
        <v>41</v>
      </c>
      <c r="I104" s="103"/>
      <c r="J104" s="119">
        <f>1+1</f>
        <v>2</v>
      </c>
      <c r="K104" s="103">
        <f>230+241</f>
        <v>471</v>
      </c>
      <c r="L104" s="104">
        <v>0</v>
      </c>
      <c r="M104" s="72"/>
      <c r="N104" s="72"/>
      <c r="O104" s="72"/>
      <c r="P104" s="72"/>
    </row>
    <row r="105" spans="1:16" x14ac:dyDescent="0.2">
      <c r="A105" s="111"/>
      <c r="B105" s="115"/>
      <c r="C105" s="103"/>
      <c r="D105" s="103"/>
      <c r="E105" s="103"/>
      <c r="F105" s="103"/>
      <c r="G105" s="103"/>
      <c r="H105" s="103"/>
      <c r="I105" s="103"/>
      <c r="J105" s="103"/>
      <c r="K105" s="103"/>
      <c r="L105" s="104"/>
      <c r="M105" s="72"/>
      <c r="N105" s="72"/>
      <c r="O105" s="72"/>
      <c r="P105" s="72"/>
    </row>
    <row r="106" spans="1:16" x14ac:dyDescent="0.2">
      <c r="A106" s="101" t="s">
        <v>31</v>
      </c>
      <c r="B106" s="102" t="s">
        <v>22</v>
      </c>
      <c r="C106" s="103">
        <v>1175</v>
      </c>
      <c r="D106" s="103">
        <v>2106695</v>
      </c>
      <c r="E106" s="103">
        <v>54596</v>
      </c>
      <c r="F106" s="103"/>
      <c r="G106" s="103">
        <v>12</v>
      </c>
      <c r="H106" s="103">
        <v>12373</v>
      </c>
      <c r="I106" s="103"/>
      <c r="J106" s="103">
        <v>40</v>
      </c>
      <c r="K106" s="103">
        <v>32877</v>
      </c>
      <c r="L106" s="104">
        <v>48337</v>
      </c>
      <c r="M106" s="72"/>
      <c r="N106" s="72"/>
      <c r="O106" s="72"/>
      <c r="P106" s="72"/>
    </row>
    <row r="107" spans="1:16" x14ac:dyDescent="0.2">
      <c r="A107" s="78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90"/>
      <c r="M107" s="72"/>
      <c r="N107" s="72"/>
      <c r="O107" s="72"/>
      <c r="P107" s="72"/>
    </row>
    <row r="108" spans="1:16" x14ac:dyDescent="0.2">
      <c r="A108" s="101" t="s">
        <v>59</v>
      </c>
      <c r="B108" s="102" t="s">
        <v>19</v>
      </c>
      <c r="C108" s="103">
        <v>1</v>
      </c>
      <c r="D108" s="103">
        <v>81</v>
      </c>
      <c r="E108" s="103">
        <v>0</v>
      </c>
      <c r="F108" s="103"/>
      <c r="G108" s="103">
        <v>0</v>
      </c>
      <c r="H108" s="103">
        <v>0</v>
      </c>
      <c r="I108" s="103"/>
      <c r="J108" s="119">
        <v>0</v>
      </c>
      <c r="K108" s="103">
        <v>0</v>
      </c>
      <c r="L108" s="104">
        <v>0</v>
      </c>
      <c r="M108" s="72"/>
      <c r="N108" s="72"/>
      <c r="O108" s="72"/>
      <c r="P108" s="72"/>
    </row>
    <row r="109" spans="1:16" x14ac:dyDescent="0.2">
      <c r="A109" s="111"/>
      <c r="B109" s="115"/>
      <c r="C109" s="112"/>
      <c r="D109" s="112"/>
      <c r="E109" s="112"/>
      <c r="F109" s="112"/>
      <c r="G109" s="112"/>
      <c r="H109" s="112"/>
      <c r="I109" s="112"/>
      <c r="J109" s="112"/>
      <c r="K109" s="112"/>
      <c r="L109" s="113"/>
      <c r="M109" s="72"/>
      <c r="N109" s="72"/>
      <c r="O109" s="72"/>
      <c r="P109" s="72"/>
    </row>
    <row r="110" spans="1:16" x14ac:dyDescent="0.2">
      <c r="A110" s="101" t="s">
        <v>32</v>
      </c>
      <c r="B110" s="102" t="s">
        <v>24</v>
      </c>
      <c r="C110" s="103">
        <v>228</v>
      </c>
      <c r="D110" s="103">
        <v>195636</v>
      </c>
      <c r="E110" s="103">
        <v>0</v>
      </c>
      <c r="F110" s="103"/>
      <c r="G110" s="103">
        <v>0</v>
      </c>
      <c r="H110" s="103">
        <v>0</v>
      </c>
      <c r="I110" s="103"/>
      <c r="J110" s="103">
        <v>3</v>
      </c>
      <c r="K110" s="103">
        <v>236</v>
      </c>
      <c r="L110" s="104">
        <v>0</v>
      </c>
      <c r="M110" s="72"/>
      <c r="N110" s="72"/>
      <c r="O110" s="72"/>
      <c r="P110" s="72"/>
    </row>
    <row r="111" spans="1:16" x14ac:dyDescent="0.2">
      <c r="A111" s="111"/>
      <c r="B111" s="115"/>
      <c r="C111" s="112"/>
      <c r="D111" s="112"/>
      <c r="E111" s="112"/>
      <c r="F111" s="112"/>
      <c r="G111" s="112"/>
      <c r="H111" s="112"/>
      <c r="I111" s="112"/>
      <c r="J111" s="112"/>
      <c r="K111" s="112"/>
      <c r="L111" s="113"/>
      <c r="M111" s="72"/>
      <c r="N111" s="72"/>
      <c r="O111" s="72"/>
      <c r="P111" s="72"/>
    </row>
    <row r="112" spans="1:16" x14ac:dyDescent="0.2">
      <c r="A112" s="101" t="s">
        <v>61</v>
      </c>
      <c r="B112" s="114" t="s">
        <v>12</v>
      </c>
      <c r="C112" s="109">
        <f>SUM(C113:C114)</f>
        <v>1088</v>
      </c>
      <c r="D112" s="109">
        <f>SUM(D113:D114)</f>
        <v>1389407</v>
      </c>
      <c r="E112" s="109">
        <f t="shared" ref="E112:L112" si="0">SUM(E113:E114)</f>
        <v>4699</v>
      </c>
      <c r="F112" s="109"/>
      <c r="G112" s="109">
        <f t="shared" si="0"/>
        <v>14</v>
      </c>
      <c r="H112" s="109">
        <f t="shared" si="0"/>
        <v>1406</v>
      </c>
      <c r="I112" s="109"/>
      <c r="J112" s="109">
        <f t="shared" si="0"/>
        <v>10</v>
      </c>
      <c r="K112" s="109">
        <f t="shared" si="0"/>
        <v>4340</v>
      </c>
      <c r="L112" s="110">
        <f t="shared" si="0"/>
        <v>19605</v>
      </c>
      <c r="M112" s="72"/>
      <c r="N112" s="72"/>
      <c r="O112" s="72"/>
      <c r="P112" s="72"/>
    </row>
    <row r="113" spans="1:16" x14ac:dyDescent="0.2">
      <c r="A113" s="78"/>
      <c r="B113" s="102" t="s">
        <v>34</v>
      </c>
      <c r="C113" s="112">
        <v>0</v>
      </c>
      <c r="D113" s="112">
        <v>0</v>
      </c>
      <c r="E113" s="112">
        <v>0</v>
      </c>
      <c r="F113" s="112"/>
      <c r="G113" s="112">
        <v>0</v>
      </c>
      <c r="H113" s="112">
        <v>0</v>
      </c>
      <c r="I113" s="112"/>
      <c r="J113" s="116">
        <v>1</v>
      </c>
      <c r="K113" s="112">
        <v>661</v>
      </c>
      <c r="L113" s="113">
        <v>0</v>
      </c>
      <c r="M113" s="72"/>
      <c r="N113" s="72"/>
      <c r="O113" s="72"/>
      <c r="P113" s="72"/>
    </row>
    <row r="114" spans="1:16" x14ac:dyDescent="0.2">
      <c r="A114" s="120"/>
      <c r="B114" s="102" t="s">
        <v>19</v>
      </c>
      <c r="C114" s="112">
        <f>391+697</f>
        <v>1088</v>
      </c>
      <c r="D114" s="112">
        <f>521599+867808</f>
        <v>1389407</v>
      </c>
      <c r="E114" s="112">
        <v>4699</v>
      </c>
      <c r="F114" s="112"/>
      <c r="G114" s="112">
        <f>11+3</f>
        <v>14</v>
      </c>
      <c r="H114" s="112">
        <v>1406</v>
      </c>
      <c r="I114" s="112"/>
      <c r="J114" s="116">
        <v>9</v>
      </c>
      <c r="K114" s="112">
        <v>3679</v>
      </c>
      <c r="L114" s="121">
        <v>19605</v>
      </c>
      <c r="M114" s="72"/>
      <c r="N114" s="72"/>
      <c r="O114" s="72"/>
      <c r="P114" s="72"/>
    </row>
    <row r="115" spans="1:16" x14ac:dyDescent="0.2">
      <c r="A115" s="74"/>
      <c r="B115" s="75"/>
      <c r="C115" s="122"/>
      <c r="D115" s="122"/>
      <c r="E115" s="122"/>
      <c r="F115" s="122"/>
      <c r="G115" s="122"/>
      <c r="H115" s="122"/>
      <c r="I115" s="122"/>
      <c r="J115" s="122"/>
      <c r="K115" s="122"/>
      <c r="L115" s="123"/>
      <c r="M115" s="77"/>
      <c r="N115" s="72"/>
      <c r="O115" s="72"/>
      <c r="P115" s="72"/>
    </row>
    <row r="116" spans="1:16" x14ac:dyDescent="0.2">
      <c r="A116" s="101" t="s">
        <v>35</v>
      </c>
      <c r="B116" s="72"/>
      <c r="C116" s="124">
        <f>C112+C104+C110+C108+C106+C88+C92+C86+C97+C84</f>
        <v>17190</v>
      </c>
      <c r="D116" s="124">
        <f>D112+D104+D110+D108+D106+D88+D92+D86+D97+D84</f>
        <v>15650804</v>
      </c>
      <c r="E116" s="124">
        <f>E112+E104+E110+E108+E106+E88+E92+E86+E97+E84</f>
        <v>446571</v>
      </c>
      <c r="F116" s="124"/>
      <c r="G116" s="124">
        <f>G112+G104+G110+G108+G106+G88+G92+G86+G97+G84</f>
        <v>269</v>
      </c>
      <c r="H116" s="124">
        <f>H112+H104+H110+H108+H106+H88+H92+H86+H97+H84</f>
        <v>80189</v>
      </c>
      <c r="I116" s="124"/>
      <c r="J116" s="124">
        <f>J112+J104+J110+J108+J106+J88+J92+J86+J97+J84</f>
        <v>2685</v>
      </c>
      <c r="K116" s="124">
        <f>K112+K104+K110+K108+K106+K88+K92+K86+K97+K84</f>
        <v>539891</v>
      </c>
      <c r="L116" s="125">
        <f>L112+L104+L110+L108+L106+L88+L92+L86+L97+L84</f>
        <v>320179</v>
      </c>
      <c r="M116" s="83"/>
      <c r="N116" s="72"/>
      <c r="O116" s="72"/>
      <c r="P116" s="72"/>
    </row>
    <row r="117" spans="1:16" x14ac:dyDescent="0.2">
      <c r="A117" s="126" t="s">
        <v>36</v>
      </c>
      <c r="B117" s="72"/>
      <c r="C117" s="124"/>
      <c r="D117" s="124">
        <f>D116*O117</f>
        <v>281320228.24724001</v>
      </c>
      <c r="E117" s="124">
        <f>E116*O117</f>
        <v>8027028.8765100008</v>
      </c>
      <c r="F117" s="124"/>
      <c r="G117" s="124"/>
      <c r="H117" s="124">
        <f>H116*O117</f>
        <v>1441382.0390900001</v>
      </c>
      <c r="I117" s="124"/>
      <c r="J117" s="124"/>
      <c r="K117" s="124">
        <f>K116*O117</f>
        <v>9704438.1457100008</v>
      </c>
      <c r="L117" s="125">
        <f>L116*O117</f>
        <v>5755156.69099</v>
      </c>
      <c r="M117" s="83"/>
      <c r="N117" s="51" t="s">
        <v>76</v>
      </c>
      <c r="O117" s="52">
        <v>17.974810000000002</v>
      </c>
      <c r="P117" s="72"/>
    </row>
    <row r="118" spans="1:16" x14ac:dyDescent="0.2">
      <c r="A118" s="98"/>
      <c r="B118" s="99"/>
      <c r="C118" s="127"/>
      <c r="D118" s="127"/>
      <c r="E118" s="127"/>
      <c r="F118" s="127"/>
      <c r="G118" s="127"/>
      <c r="H118" s="127"/>
      <c r="I118" s="127"/>
      <c r="J118" s="127"/>
      <c r="K118" s="127"/>
      <c r="L118" s="128"/>
      <c r="M118" s="77"/>
      <c r="N118" s="72"/>
      <c r="O118" s="72"/>
      <c r="P118" s="72"/>
    </row>
    <row r="119" spans="1:16" x14ac:dyDescent="0.2">
      <c r="A119" s="136" t="s">
        <v>78</v>
      </c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29"/>
      <c r="N119" s="72"/>
      <c r="O119" s="72"/>
      <c r="P119" s="72"/>
    </row>
    <row r="120" spans="1:16" x14ac:dyDescent="0.2">
      <c r="A120" s="136" t="s">
        <v>73</v>
      </c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29"/>
      <c r="N120" s="72"/>
      <c r="O120" s="72"/>
      <c r="P120" s="72"/>
    </row>
    <row r="121" spans="1:16" x14ac:dyDescent="0.2">
      <c r="A121" s="136"/>
      <c r="B121" s="137"/>
      <c r="C121" s="137"/>
      <c r="D121" s="137"/>
      <c r="E121" s="137"/>
      <c r="F121" s="137"/>
      <c r="G121" s="137"/>
      <c r="H121" s="138"/>
      <c r="I121" s="138"/>
      <c r="J121" s="138"/>
      <c r="K121" s="138"/>
      <c r="L121" s="138"/>
      <c r="M121" s="129"/>
      <c r="N121" s="72"/>
      <c r="O121" s="72"/>
      <c r="P121" s="72"/>
    </row>
    <row r="122" spans="1:16" x14ac:dyDescent="0.2">
      <c r="A122" s="130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72"/>
      <c r="O122" s="72"/>
      <c r="P122" s="72"/>
    </row>
    <row r="123" spans="1:16" x14ac:dyDescent="0.2">
      <c r="A123" s="130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72"/>
      <c r="O123" s="72"/>
      <c r="P123" s="72"/>
    </row>
  </sheetData>
  <mergeCells count="3">
    <mergeCell ref="D6:E6"/>
    <mergeCell ref="G6:H6"/>
    <mergeCell ref="D61:E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2013-12-11T21:12:30Z</dcterms:modified>
</cp:coreProperties>
</file>