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arzo " sheetId="1" r:id="rId1"/>
    <sheet name="Junio " sheetId="2" r:id="rId2"/>
    <sheet name="Septiembre" sheetId="3" r:id="rId3"/>
    <sheet name="Diciembre " sheetId="4" r:id="rId4"/>
  </sheets>
  <calcPr calcId="145621"/>
</workbook>
</file>

<file path=xl/calcChain.xml><?xml version="1.0" encoding="utf-8"?>
<calcChain xmlns="http://schemas.openxmlformats.org/spreadsheetml/2006/main">
  <c r="N63" i="4" l="1"/>
  <c r="M63" i="4"/>
  <c r="L63" i="4"/>
  <c r="K63" i="4"/>
  <c r="J63" i="4"/>
  <c r="G63" i="4"/>
  <c r="D63" i="4"/>
  <c r="C63" i="4"/>
  <c r="H61" i="4"/>
  <c r="H63" i="4" s="1"/>
  <c r="N58" i="4"/>
  <c r="N65" i="4" s="1"/>
  <c r="M58" i="4"/>
  <c r="M65" i="4" s="1"/>
  <c r="K58" i="4"/>
  <c r="K65" i="4" s="1"/>
  <c r="J58" i="4"/>
  <c r="J65" i="4" s="1"/>
  <c r="G58" i="4"/>
  <c r="G65" i="4" s="1"/>
  <c r="D58" i="4"/>
  <c r="D65" i="4" s="1"/>
  <c r="C58" i="4"/>
  <c r="C65" i="4" s="1"/>
  <c r="H57" i="4"/>
  <c r="I57" i="4" s="1"/>
  <c r="L56" i="4"/>
  <c r="H56" i="4" s="1"/>
  <c r="I56" i="4" s="1"/>
  <c r="H55" i="4"/>
  <c r="I55" i="4" s="1"/>
  <c r="L54" i="4"/>
  <c r="H54" i="4"/>
  <c r="I54" i="4" s="1"/>
  <c r="L53" i="4"/>
  <c r="H53" i="4" s="1"/>
  <c r="I53" i="4" s="1"/>
  <c r="L52" i="4"/>
  <c r="H52" i="4" s="1"/>
  <c r="I52" i="4" s="1"/>
  <c r="L51" i="4"/>
  <c r="H51" i="4"/>
  <c r="I51" i="4" s="1"/>
  <c r="L50" i="4"/>
  <c r="H50" i="4"/>
  <c r="I50" i="4" s="1"/>
  <c r="L49" i="4"/>
  <c r="H49" i="4" s="1"/>
  <c r="I49" i="4" s="1"/>
  <c r="L48" i="4"/>
  <c r="H48" i="4" s="1"/>
  <c r="I48" i="4" s="1"/>
  <c r="L47" i="4"/>
  <c r="H47" i="4"/>
  <c r="I47" i="4" s="1"/>
  <c r="L46" i="4"/>
  <c r="H46" i="4"/>
  <c r="I46" i="4" s="1"/>
  <c r="I45" i="4"/>
  <c r="H45" i="4"/>
  <c r="L44" i="4"/>
  <c r="H44" i="4"/>
  <c r="I44" i="4" s="1"/>
  <c r="L43" i="4"/>
  <c r="H43" i="4"/>
  <c r="I43" i="4" s="1"/>
  <c r="I42" i="4"/>
  <c r="H42" i="4"/>
  <c r="H41" i="4"/>
  <c r="I41" i="4" s="1"/>
  <c r="I40" i="4"/>
  <c r="H40" i="4"/>
  <c r="L39" i="4"/>
  <c r="H39" i="4"/>
  <c r="I39" i="4" s="1"/>
  <c r="L38" i="4"/>
  <c r="H38" i="4"/>
  <c r="I38" i="4" s="1"/>
  <c r="L37" i="4"/>
  <c r="H37" i="4" s="1"/>
  <c r="I37" i="4" s="1"/>
  <c r="H36" i="4"/>
  <c r="I36" i="4" s="1"/>
  <c r="L35" i="4"/>
  <c r="H35" i="4"/>
  <c r="I35" i="4" s="1"/>
  <c r="I34" i="4"/>
  <c r="H34" i="4"/>
  <c r="L33" i="4"/>
  <c r="H33" i="4"/>
  <c r="I33" i="4" s="1"/>
  <c r="L32" i="4"/>
  <c r="H32" i="4"/>
  <c r="I32" i="4" s="1"/>
  <c r="L31" i="4"/>
  <c r="L58" i="4" s="1"/>
  <c r="L65" i="4" s="1"/>
  <c r="H20" i="4"/>
  <c r="I20" i="4" s="1"/>
  <c r="K11" i="4"/>
  <c r="G11" i="4"/>
  <c r="H11" i="4" s="1"/>
  <c r="K10" i="4"/>
  <c r="G10" i="4"/>
  <c r="H10" i="4" s="1"/>
  <c r="N65" i="3"/>
  <c r="M65" i="3"/>
  <c r="L65" i="3"/>
  <c r="K65" i="3"/>
  <c r="J65" i="3"/>
  <c r="G65" i="3"/>
  <c r="D65" i="3"/>
  <c r="C65" i="3"/>
  <c r="H63" i="3"/>
  <c r="H65" i="3" s="1"/>
  <c r="N60" i="3"/>
  <c r="N67" i="3" s="1"/>
  <c r="M60" i="3"/>
  <c r="M67" i="3" s="1"/>
  <c r="K60" i="3"/>
  <c r="K67" i="3" s="1"/>
  <c r="J60" i="3"/>
  <c r="J67" i="3" s="1"/>
  <c r="G60" i="3"/>
  <c r="G67" i="3" s="1"/>
  <c r="D60" i="3"/>
  <c r="D67" i="3" s="1"/>
  <c r="C60" i="3"/>
  <c r="C67" i="3" s="1"/>
  <c r="L59" i="3"/>
  <c r="H59" i="3"/>
  <c r="I59" i="3" s="1"/>
  <c r="I58" i="3"/>
  <c r="H58" i="3"/>
  <c r="L57" i="3"/>
  <c r="H57" i="3"/>
  <c r="I57" i="3" s="1"/>
  <c r="L56" i="3"/>
  <c r="H56" i="3"/>
  <c r="I56" i="3" s="1"/>
  <c r="L55" i="3"/>
  <c r="H55" i="3" s="1"/>
  <c r="I55" i="3" s="1"/>
  <c r="H54" i="3"/>
  <c r="I54" i="3" s="1"/>
  <c r="L53" i="3"/>
  <c r="H53" i="3"/>
  <c r="I53" i="3" s="1"/>
  <c r="I52" i="3"/>
  <c r="H52" i="3"/>
  <c r="L51" i="3"/>
  <c r="H51" i="3"/>
  <c r="I51" i="3" s="1"/>
  <c r="L50" i="3"/>
  <c r="H50" i="3"/>
  <c r="I50" i="3" s="1"/>
  <c r="I49" i="3"/>
  <c r="H49" i="3"/>
  <c r="L48" i="3"/>
  <c r="H48" i="3"/>
  <c r="I48" i="3" s="1"/>
  <c r="L47" i="3"/>
  <c r="H47" i="3"/>
  <c r="I47" i="3" s="1"/>
  <c r="L46" i="3"/>
  <c r="H46" i="3" s="1"/>
  <c r="I46" i="3" s="1"/>
  <c r="H45" i="3"/>
  <c r="I45" i="3" s="1"/>
  <c r="L44" i="3"/>
  <c r="H44" i="3"/>
  <c r="I44" i="3" s="1"/>
  <c r="L43" i="3"/>
  <c r="H43" i="3" s="1"/>
  <c r="I43" i="3" s="1"/>
  <c r="L42" i="3"/>
  <c r="H42" i="3" s="1"/>
  <c r="I42" i="3" s="1"/>
  <c r="L41" i="3"/>
  <c r="H41" i="3"/>
  <c r="I41" i="3" s="1"/>
  <c r="H40" i="3"/>
  <c r="I40" i="3" s="1"/>
  <c r="H39" i="3"/>
  <c r="I39" i="3" s="1"/>
  <c r="H38" i="3"/>
  <c r="I38" i="3" s="1"/>
  <c r="L37" i="3"/>
  <c r="H37" i="3" s="1"/>
  <c r="I37" i="3" s="1"/>
  <c r="L36" i="3"/>
  <c r="H36" i="3"/>
  <c r="I36" i="3" s="1"/>
  <c r="L35" i="3"/>
  <c r="H35" i="3"/>
  <c r="I35" i="3" s="1"/>
  <c r="I34" i="3"/>
  <c r="H34" i="3"/>
  <c r="L33" i="3"/>
  <c r="L60" i="3" s="1"/>
  <c r="L67" i="3" s="1"/>
  <c r="H33" i="3"/>
  <c r="I20" i="3"/>
  <c r="K11" i="3"/>
  <c r="H11" i="3"/>
  <c r="K10" i="3"/>
  <c r="H10" i="3"/>
  <c r="N62" i="2"/>
  <c r="M62" i="2"/>
  <c r="L62" i="2"/>
  <c r="K62" i="2"/>
  <c r="J62" i="2"/>
  <c r="G62" i="2"/>
  <c r="D62" i="2"/>
  <c r="C62" i="2"/>
  <c r="H60" i="2"/>
  <c r="H62" i="2" s="1"/>
  <c r="N57" i="2"/>
  <c r="N64" i="2" s="1"/>
  <c r="M57" i="2"/>
  <c r="M64" i="2" s="1"/>
  <c r="L57" i="2"/>
  <c r="L64" i="2" s="1"/>
  <c r="K57" i="2"/>
  <c r="K64" i="2" s="1"/>
  <c r="J57" i="2"/>
  <c r="J64" i="2" s="1"/>
  <c r="G57" i="2"/>
  <c r="G64" i="2" s="1"/>
  <c r="D57" i="2"/>
  <c r="D64" i="2" s="1"/>
  <c r="C57" i="2"/>
  <c r="C64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H57" i="2" s="1"/>
  <c r="H64" i="2" s="1"/>
  <c r="I20" i="2"/>
  <c r="K11" i="2"/>
  <c r="H11" i="2"/>
  <c r="K10" i="2"/>
  <c r="H10" i="2"/>
  <c r="N64" i="1"/>
  <c r="M64" i="1"/>
  <c r="L64" i="1"/>
  <c r="K64" i="1"/>
  <c r="J64" i="1"/>
  <c r="G64" i="1"/>
  <c r="D64" i="1"/>
  <c r="C64" i="1"/>
  <c r="H62" i="1"/>
  <c r="H64" i="1" s="1"/>
  <c r="N59" i="1"/>
  <c r="N66" i="1" s="1"/>
  <c r="M59" i="1"/>
  <c r="M66" i="1" s="1"/>
  <c r="L59" i="1"/>
  <c r="L66" i="1" s="1"/>
  <c r="K59" i="1"/>
  <c r="K66" i="1" s="1"/>
  <c r="J59" i="1"/>
  <c r="J66" i="1" s="1"/>
  <c r="G59" i="1"/>
  <c r="G66" i="1" s="1"/>
  <c r="D59" i="1"/>
  <c r="D66" i="1" s="1"/>
  <c r="C59" i="1"/>
  <c r="C66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H59" i="1" s="1"/>
  <c r="H66" i="1" s="1"/>
  <c r="I20" i="1"/>
  <c r="K11" i="1"/>
  <c r="H11" i="1"/>
  <c r="K10" i="1"/>
  <c r="H10" i="1"/>
  <c r="H31" i="4" l="1"/>
  <c r="I61" i="4"/>
  <c r="I63" i="4" s="1"/>
  <c r="H60" i="3"/>
  <c r="H67" i="3" s="1"/>
  <c r="I33" i="3"/>
  <c r="I60" i="3" s="1"/>
  <c r="I63" i="3"/>
  <c r="I65" i="3" s="1"/>
  <c r="I31" i="2"/>
  <c r="I57" i="2" s="1"/>
  <c r="I64" i="2" s="1"/>
  <c r="I60" i="2"/>
  <c r="I62" i="2" s="1"/>
  <c r="I33" i="1"/>
  <c r="I59" i="1" s="1"/>
  <c r="I62" i="1"/>
  <c r="I64" i="1" s="1"/>
  <c r="H58" i="4" l="1"/>
  <c r="H65" i="4" s="1"/>
  <c r="I31" i="4"/>
  <c r="I58" i="4" s="1"/>
  <c r="I65" i="4" s="1"/>
  <c r="I67" i="3"/>
  <c r="I66" i="1"/>
</calcChain>
</file>

<file path=xl/sharedStrings.xml><?xml version="1.0" encoding="utf-8"?>
<sst xmlns="http://schemas.openxmlformats.org/spreadsheetml/2006/main" count="493" uniqueCount="124">
  <si>
    <t>MUTUALIDADES</t>
  </si>
  <si>
    <t>VENTAS INSTITUCIONALES EXCLUSIVAMENTE</t>
  </si>
  <si>
    <t>SOCIEDAD</t>
  </si>
  <si>
    <t>ENDEUDAMIENTO</t>
  </si>
  <si>
    <t>OBLIGACION</t>
  </si>
  <si>
    <t>INVERSIONES</t>
  </si>
  <si>
    <t>SUPERAVIT (DEF)</t>
  </si>
  <si>
    <t>TOTAL</t>
  </si>
  <si>
    <t>FINANC.</t>
  </si>
  <si>
    <t>DE INV. LAS</t>
  </si>
  <si>
    <t>REPRESENT.</t>
  </si>
  <si>
    <t>DE INV. REPRES.</t>
  </si>
  <si>
    <t>DE INV. EL</t>
  </si>
  <si>
    <t>RES. TECNICAS</t>
  </si>
  <si>
    <t>DE RES.TEC.</t>
  </si>
  <si>
    <t>DE RES. TEC.</t>
  </si>
  <si>
    <t>PATRIMONIO</t>
  </si>
  <si>
    <t>DE PATRIMONIO</t>
  </si>
  <si>
    <t>MUTUALIDAD DE CARABINEROS</t>
  </si>
  <si>
    <t>MUTUALIDAD DEL EJERCITO Y AVIACION</t>
  </si>
  <si>
    <t>VENTAS INSTITUCIONALES Y NO INSTITUCIONALES SIMULTANEAMENTE</t>
  </si>
  <si>
    <t xml:space="preserve">OBLIGACION DE </t>
  </si>
  <si>
    <t xml:space="preserve">INVERSIONES </t>
  </si>
  <si>
    <t>SUPERAVIT (DEFICIT)</t>
  </si>
  <si>
    <t xml:space="preserve"> INV. LAS RES. TEC.</t>
  </si>
  <si>
    <t>TOTALES</t>
  </si>
  <si>
    <t>Y  PAT. RIESGO</t>
  </si>
  <si>
    <t>Y  PATRIMONIO</t>
  </si>
  <si>
    <t>REPRES. DE RES. TEC.</t>
  </si>
  <si>
    <t>DE RES. TECNICAS</t>
  </si>
  <si>
    <t>VENTAS NO INST.</t>
  </si>
  <si>
    <t>VENTAS INST.</t>
  </si>
  <si>
    <t>Y PATRIMONIO</t>
  </si>
  <si>
    <t>MUTUAL DE SEGUROS</t>
  </si>
  <si>
    <t>(al 31 de marzo de 2009, montos expresados en miles de pesos)</t>
  </si>
  <si>
    <t>CUMPLIMIENTO DE NORMAS</t>
  </si>
  <si>
    <t>COMPAÑIAS DE SEGUROS DEL SEGUNDO GRUPO</t>
  </si>
  <si>
    <t>OBLIGACION DE</t>
  </si>
  <si>
    <t>INVER.REPRES.</t>
  </si>
  <si>
    <t>SUPERAV.(DEF) DE</t>
  </si>
  <si>
    <t>INVERSIONES NO</t>
  </si>
  <si>
    <t>DE RIESGO</t>
  </si>
  <si>
    <t>NETO</t>
  </si>
  <si>
    <t>INVERTIR LAS RES.</t>
  </si>
  <si>
    <t>DE RES.TEC Y PAT.</t>
  </si>
  <si>
    <t>INV.REPRES.DE RES.</t>
  </si>
  <si>
    <t>REPRESENTATIVAS</t>
  </si>
  <si>
    <t>RES. PREVIS.</t>
  </si>
  <si>
    <t>RES. NO PREVIS.</t>
  </si>
  <si>
    <t>RES. ADIC.</t>
  </si>
  <si>
    <t>PAT. RIESGO</t>
  </si>
  <si>
    <t>TEC. Y PAT.RIESGO</t>
  </si>
  <si>
    <t>Compañías de Seguros de Vida</t>
  </si>
  <si>
    <t>Ace</t>
  </si>
  <si>
    <t>Banchile</t>
  </si>
  <si>
    <t>BBVA</t>
  </si>
  <si>
    <t>Bci</t>
  </si>
  <si>
    <t>Bice</t>
  </si>
  <si>
    <t>Cámara (1)</t>
  </si>
  <si>
    <t xml:space="preserve">Cardif   </t>
  </si>
  <si>
    <t>Chilena Consolidada</t>
  </si>
  <si>
    <t>CLC</t>
  </si>
  <si>
    <t>CN Life</t>
  </si>
  <si>
    <t>Consorcio Nacional</t>
  </si>
  <si>
    <t>CorpVida</t>
  </si>
  <si>
    <t>Cruz del Sur</t>
  </si>
  <si>
    <t xml:space="preserve">Euroamérica </t>
  </si>
  <si>
    <t xml:space="preserve">Huelén </t>
  </si>
  <si>
    <t>ING</t>
  </si>
  <si>
    <t>Interamericana</t>
  </si>
  <si>
    <t>Itaú (2)</t>
  </si>
  <si>
    <t xml:space="preserve">Mapfre  </t>
  </si>
  <si>
    <t>MetLife</t>
  </si>
  <si>
    <t>Ohio National</t>
  </si>
  <si>
    <t>Penta</t>
  </si>
  <si>
    <t>Principal</t>
  </si>
  <si>
    <t>Renta Nacional</t>
  </si>
  <si>
    <t>Santander</t>
  </si>
  <si>
    <t xml:space="preserve">Security Previsión </t>
  </si>
  <si>
    <t>TOTAL CIAS. DE SEGUROS DE VIDA</t>
  </si>
  <si>
    <t>Compañías de Reaseguros de Vida</t>
  </si>
  <si>
    <t>Caja Reaseguradora</t>
  </si>
  <si>
    <t>TOTAL CIAS. DE REASEGUROS DE VIDA</t>
  </si>
  <si>
    <t>TOTAL CIAS. DEL SEGUNDO GRUPO</t>
  </si>
  <si>
    <t>(1)</t>
  </si>
  <si>
    <t>Por resolución N°231 del 04.05.2009 de esta Superintendencia, se aprobó el cambio de nombre de RBS (Chile) Seguros de Vida S.A. por el de Compañía de Seguros de Vida Cámara S.A.</t>
  </si>
  <si>
    <t>(2)</t>
  </si>
  <si>
    <t>Por resolución N°580 del 26.09.2008 de esta Superintendencia, se autoriza la existencia y aprueban los estatutos de Itaú Chile Compañía de Seguros de Vida S.A.</t>
  </si>
  <si>
    <t>(al 30 de junio de 2009, montos expresados en miles de pesos)</t>
  </si>
  <si>
    <t>(al 30 de septiembre de 2009, montos expresados en miles de pesos)</t>
  </si>
  <si>
    <t>6,37</t>
  </si>
  <si>
    <t>0,96</t>
  </si>
  <si>
    <t>0,59</t>
  </si>
  <si>
    <t>0,46</t>
  </si>
  <si>
    <t>0,13</t>
  </si>
  <si>
    <t>4,46</t>
  </si>
  <si>
    <t>0,25</t>
  </si>
  <si>
    <t>8,12</t>
  </si>
  <si>
    <t>0,49</t>
  </si>
  <si>
    <t>11,46</t>
  </si>
  <si>
    <t>0,82</t>
  </si>
  <si>
    <t>0,44</t>
  </si>
  <si>
    <t>0,06</t>
  </si>
  <si>
    <t>3,16</t>
  </si>
  <si>
    <t>0,21</t>
  </si>
  <si>
    <t>ING Rentas (2)</t>
  </si>
  <si>
    <t>11,99</t>
  </si>
  <si>
    <t>0,07</t>
  </si>
  <si>
    <t>Itaú</t>
  </si>
  <si>
    <t>8,28</t>
  </si>
  <si>
    <t>0,18</t>
  </si>
  <si>
    <t>10,42</t>
  </si>
  <si>
    <t>0,28</t>
  </si>
  <si>
    <t>Por resolución N°598 del 29.09.2009 de esta Superintendencia, se autoriza la existencia y aprueban los estatutos de ING Seguros de Rentas Vitalicias S.A., sociedad resultante de la división de ING Seguros de Vida S.A.</t>
  </si>
  <si>
    <t xml:space="preserve">  </t>
  </si>
  <si>
    <t>(al 31 de diciembre de 2009, montos expresados en miles de pesos)</t>
  </si>
  <si>
    <t>6,00</t>
  </si>
  <si>
    <t>0,92</t>
  </si>
  <si>
    <t>Cámara</t>
  </si>
  <si>
    <t>4,52</t>
  </si>
  <si>
    <t>Corpseguros (1)</t>
  </si>
  <si>
    <t>10,86</t>
  </si>
  <si>
    <t>0,48</t>
  </si>
  <si>
    <t>Por resolución N°598 del 29.09.2009 de esta Superintendencia, se autoriza la existencia y aprueban los estatutos de ING Seguros de Rentas Vitalicias S.A., sociedad resultante de la división de ING Seguros de Vida S.A.; y por resolución N°786 del 25.11.2009 de esta Superintendencia, se aprobó el cambio de nombre de ING Seguros de Rentas Vitalicias S.A. por el de Compañía de Seguros Corpseguros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</si>
</sst>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</font>
    <font>
      <b/>
      <sz val="10"/>
      <name val="MS Sans Serif"/>
    </font>
    <font>
      <sz val="10"/>
      <name val="Arial"/>
      <family val="2"/>
    </font>
    <font>
      <sz val="8"/>
      <name val="MS Sans Serif"/>
    </font>
    <font>
      <sz val="9"/>
      <name val="MS Sans Serif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0" fontId="2" fillId="0" borderId="0" applyFont="0" applyFill="0" applyBorder="0" applyAlignment="0" applyProtection="0"/>
    <xf numFmtId="0" fontId="6" fillId="0" borderId="0" applyFill="0"/>
    <xf numFmtId="0" fontId="4" fillId="0" borderId="0"/>
  </cellStyleXfs>
  <cellXfs count="72">
    <xf numFmtId="0" fontId="0" fillId="0" borderId="0" xfId="0"/>
    <xf numFmtId="0" fontId="4" fillId="0" borderId="0" xfId="0" applyFont="1" applyFill="1" applyBorder="1"/>
    <xf numFmtId="0" fontId="4" fillId="0" borderId="0" xfId="2" applyFont="1" applyFill="1" applyBorder="1"/>
    <xf numFmtId="3" fontId="1" fillId="0" borderId="0" xfId="2" applyNumberFormat="1" applyFont="1" applyFill="1" applyBorder="1" applyAlignment="1">
      <alignment horizontal="left"/>
    </xf>
    <xf numFmtId="0" fontId="5" fillId="0" borderId="0" xfId="2" applyFont="1" applyFill="1" applyBorder="1"/>
    <xf numFmtId="3" fontId="2" fillId="0" borderId="0" xfId="2" quotePrefix="1" applyNumberFormat="1" applyFont="1" applyFill="1" applyBorder="1" applyAlignment="1">
      <alignment horizontal="left"/>
    </xf>
    <xf numFmtId="3" fontId="1" fillId="0" borderId="0" xfId="2" quotePrefix="1" applyNumberFormat="1" applyFont="1" applyFill="1" applyBorder="1" applyAlignment="1">
      <alignment horizontal="left"/>
    </xf>
    <xf numFmtId="3" fontId="1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0" fontId="7" fillId="0" borderId="0" xfId="2" quotePrefix="1" applyFont="1" applyFill="1" applyBorder="1" applyAlignment="1">
      <alignment horizontal="left"/>
    </xf>
    <xf numFmtId="0" fontId="7" fillId="0" borderId="0" xfId="2" applyFont="1" applyFill="1" applyBorder="1"/>
    <xf numFmtId="3" fontId="7" fillId="0" borderId="1" xfId="2" applyNumberFormat="1" applyFont="1" applyFill="1" applyBorder="1" applyAlignment="1">
      <alignment horizontal="left"/>
    </xf>
    <xf numFmtId="0" fontId="7" fillId="0" borderId="1" xfId="2" applyFont="1" applyFill="1" applyBorder="1"/>
    <xf numFmtId="0" fontId="7" fillId="0" borderId="1" xfId="2" applyFont="1" applyFill="1" applyBorder="1" applyAlignment="1">
      <alignment horizontal="center"/>
    </xf>
    <xf numFmtId="0" fontId="7" fillId="0" borderId="1" xfId="2" quotePrefix="1" applyFont="1" applyFill="1" applyBorder="1" applyAlignment="1">
      <alignment horizontal="center"/>
    </xf>
    <xf numFmtId="0" fontId="8" fillId="0" borderId="0" xfId="2" applyFont="1" applyFill="1" applyBorder="1"/>
    <xf numFmtId="3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3" xfId="2" applyFont="1" applyFill="1" applyBorder="1"/>
    <xf numFmtId="0" fontId="7" fillId="0" borderId="3" xfId="2" applyFont="1" applyFill="1" applyBorder="1" applyAlignment="1">
      <alignment horizontal="center"/>
    </xf>
    <xf numFmtId="0" fontId="7" fillId="0" borderId="3" xfId="2" quotePrefix="1" applyFont="1" applyFill="1" applyBorder="1" applyAlignment="1">
      <alignment horizontal="center"/>
    </xf>
    <xf numFmtId="2" fontId="7" fillId="0" borderId="0" xfId="2" applyNumberFormat="1" applyFont="1" applyFill="1" applyBorder="1"/>
    <xf numFmtId="3" fontId="7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3" fontId="7" fillId="0" borderId="0" xfId="2" applyNumberFormat="1" applyFont="1" applyFill="1" applyBorder="1"/>
    <xf numFmtId="2" fontId="4" fillId="0" borderId="0" xfId="2" applyNumberFormat="1" applyFont="1" applyFill="1" applyBorder="1"/>
    <xf numFmtId="3" fontId="4" fillId="0" borderId="0" xfId="2" applyNumberFormat="1" applyFont="1" applyFill="1" applyBorder="1"/>
    <xf numFmtId="3" fontId="7" fillId="0" borderId="1" xfId="2" quotePrefix="1" applyNumberFormat="1" applyFont="1" applyFill="1" applyBorder="1" applyAlignment="1">
      <alignment horizontal="center"/>
    </xf>
    <xf numFmtId="3" fontId="7" fillId="0" borderId="1" xfId="2" applyNumberFormat="1" applyFont="1" applyFill="1" applyBorder="1" applyAlignment="1">
      <alignment horizontal="center"/>
    </xf>
    <xf numFmtId="2" fontId="7" fillId="0" borderId="3" xfId="2" applyNumberFormat="1" applyFont="1" applyFill="1" applyBorder="1"/>
    <xf numFmtId="3" fontId="7" fillId="0" borderId="3" xfId="2" applyNumberFormat="1" applyFont="1" applyFill="1" applyBorder="1" applyAlignment="1">
      <alignment horizontal="center"/>
    </xf>
    <xf numFmtId="0" fontId="9" fillId="0" borderId="0" xfId="2" applyFont="1" applyFill="1" applyBorder="1"/>
    <xf numFmtId="3" fontId="1" fillId="0" borderId="0" xfId="2" applyNumberFormat="1" applyFont="1" applyFill="1" applyBorder="1" applyAlignment="1"/>
    <xf numFmtId="3" fontId="4" fillId="0" borderId="3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/>
    </xf>
    <xf numFmtId="3" fontId="7" fillId="0" borderId="3" xfId="2" quotePrefix="1" applyNumberFormat="1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3" fontId="7" fillId="0" borderId="0" xfId="2" quotePrefix="1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4" fontId="4" fillId="0" borderId="0" xfId="2" applyNumberFormat="1" applyFont="1" applyFill="1" applyBorder="1" applyAlignment="1">
      <alignment horizontal="left"/>
    </xf>
    <xf numFmtId="4" fontId="4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left"/>
    </xf>
    <xf numFmtId="4" fontId="2" fillId="0" borderId="0" xfId="2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>
      <alignment horizontal="left"/>
    </xf>
    <xf numFmtId="3" fontId="7" fillId="0" borderId="2" xfId="2" quotePrefix="1" applyNumberFormat="1" applyFont="1" applyFill="1" applyBorder="1" applyAlignment="1">
      <alignment horizontal="left"/>
    </xf>
    <xf numFmtId="3" fontId="4" fillId="0" borderId="2" xfId="2" applyNumberFormat="1" applyFont="1" applyFill="1" applyBorder="1" applyAlignment="1">
      <alignment horizontal="right"/>
    </xf>
    <xf numFmtId="4" fontId="4" fillId="0" borderId="2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left"/>
    </xf>
    <xf numFmtId="3" fontId="7" fillId="0" borderId="0" xfId="2" applyNumberFormat="1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left"/>
    </xf>
    <xf numFmtId="3" fontId="3" fillId="0" borderId="2" xfId="2" applyNumberFormat="1" applyFont="1" applyFill="1" applyBorder="1" applyAlignment="1">
      <alignment horizontal="left"/>
    </xf>
    <xf numFmtId="3" fontId="1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right"/>
    </xf>
    <xf numFmtId="4" fontId="4" fillId="0" borderId="4" xfId="2" applyNumberFormat="1" applyFont="1" applyFill="1" applyBorder="1" applyAlignment="1">
      <alignment horizontal="right"/>
    </xf>
    <xf numFmtId="3" fontId="2" fillId="0" borderId="4" xfId="2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>
      <alignment horizontal="right"/>
    </xf>
    <xf numFmtId="0" fontId="1" fillId="0" borderId="0" xfId="2" applyFont="1" applyFill="1" applyBorder="1"/>
    <xf numFmtId="4" fontId="2" fillId="0" borderId="0" xfId="2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>
      <alignment horizontal="right" vertical="top"/>
    </xf>
    <xf numFmtId="3" fontId="1" fillId="0" borderId="0" xfId="5" applyNumberFormat="1" applyFont="1" applyAlignment="1">
      <alignment horizontal="left"/>
    </xf>
    <xf numFmtId="3" fontId="1" fillId="0" borderId="0" xfId="5" applyNumberFormat="1" applyFont="1" applyAlignment="1">
      <alignment horizontal="left"/>
    </xf>
    <xf numFmtId="3" fontId="1" fillId="0" borderId="0" xfId="5" applyNumberFormat="1" applyFont="1" applyAlignment="1">
      <alignment horizontal="left"/>
    </xf>
    <xf numFmtId="3" fontId="1" fillId="0" borderId="0" xfId="5" applyNumberFormat="1" applyFont="1" applyAlignment="1">
      <alignment horizontal="left"/>
    </xf>
    <xf numFmtId="3" fontId="4" fillId="0" borderId="0" xfId="2" applyNumberFormat="1" applyFont="1" applyFill="1" applyBorder="1" applyAlignment="1">
      <alignment horizontal="justify"/>
    </xf>
    <xf numFmtId="3" fontId="7" fillId="0" borderId="2" xfId="2" applyNumberFormat="1" applyFont="1" applyFill="1" applyBorder="1" applyAlignment="1">
      <alignment horizontal="center"/>
    </xf>
    <xf numFmtId="3" fontId="7" fillId="0" borderId="2" xfId="2" quotePrefix="1" applyNumberFormat="1" applyFont="1" applyFill="1" applyBorder="1" applyAlignment="1">
      <alignment horizontal="center"/>
    </xf>
  </cellXfs>
  <cellStyles count="6">
    <cellStyle name="_x000a_386grabber=M" xfId="2"/>
    <cellStyle name="Millares 2" xfId="3"/>
    <cellStyle name="Normal" xfId="0" builtinId="0"/>
    <cellStyle name="Normal 2" xfId="1"/>
    <cellStyle name="Normal 3" xfId="4"/>
    <cellStyle name="Normal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2.28515625" style="1" bestFit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256" width="11.42578125" style="1"/>
    <col min="257" max="257" width="2.7109375" style="1" customWidth="1"/>
    <col min="258" max="258" width="21.5703125" style="1" customWidth="1"/>
    <col min="259" max="259" width="11.42578125" style="1"/>
    <col min="260" max="260" width="10" style="1" customWidth="1"/>
    <col min="261" max="261" width="10.140625" style="1" customWidth="1"/>
    <col min="262" max="262" width="15.85546875" style="1" customWidth="1"/>
    <col min="263" max="263" width="16" style="1" customWidth="1"/>
    <col min="264" max="264" width="17.85546875" style="1" customWidth="1"/>
    <col min="265" max="265" width="17.140625" style="1" customWidth="1"/>
    <col min="266" max="266" width="16.28515625" style="1" customWidth="1"/>
    <col min="267" max="267" width="17.5703125" style="1" customWidth="1"/>
    <col min="268" max="512" width="11.42578125" style="1"/>
    <col min="513" max="513" width="2.7109375" style="1" customWidth="1"/>
    <col min="514" max="514" width="21.5703125" style="1" customWidth="1"/>
    <col min="515" max="515" width="11.42578125" style="1"/>
    <col min="516" max="516" width="10" style="1" customWidth="1"/>
    <col min="517" max="517" width="10.140625" style="1" customWidth="1"/>
    <col min="518" max="518" width="15.85546875" style="1" customWidth="1"/>
    <col min="519" max="519" width="16" style="1" customWidth="1"/>
    <col min="520" max="520" width="17.85546875" style="1" customWidth="1"/>
    <col min="521" max="521" width="17.140625" style="1" customWidth="1"/>
    <col min="522" max="522" width="16.28515625" style="1" customWidth="1"/>
    <col min="523" max="523" width="17.5703125" style="1" customWidth="1"/>
    <col min="524" max="768" width="11.42578125" style="1"/>
    <col min="769" max="769" width="2.7109375" style="1" customWidth="1"/>
    <col min="770" max="770" width="21.5703125" style="1" customWidth="1"/>
    <col min="771" max="771" width="11.42578125" style="1"/>
    <col min="772" max="772" width="10" style="1" customWidth="1"/>
    <col min="773" max="773" width="10.140625" style="1" customWidth="1"/>
    <col min="774" max="774" width="15.85546875" style="1" customWidth="1"/>
    <col min="775" max="775" width="16" style="1" customWidth="1"/>
    <col min="776" max="776" width="17.85546875" style="1" customWidth="1"/>
    <col min="777" max="777" width="17.140625" style="1" customWidth="1"/>
    <col min="778" max="778" width="16.28515625" style="1" customWidth="1"/>
    <col min="779" max="779" width="17.5703125" style="1" customWidth="1"/>
    <col min="780" max="1024" width="11.42578125" style="1"/>
    <col min="1025" max="1025" width="2.7109375" style="1" customWidth="1"/>
    <col min="1026" max="1026" width="21.5703125" style="1" customWidth="1"/>
    <col min="1027" max="1027" width="11.42578125" style="1"/>
    <col min="1028" max="1028" width="10" style="1" customWidth="1"/>
    <col min="1029" max="1029" width="10.140625" style="1" customWidth="1"/>
    <col min="1030" max="1030" width="15.85546875" style="1" customWidth="1"/>
    <col min="1031" max="1031" width="16" style="1" customWidth="1"/>
    <col min="1032" max="1032" width="17.85546875" style="1" customWidth="1"/>
    <col min="1033" max="1033" width="17.140625" style="1" customWidth="1"/>
    <col min="1034" max="1034" width="16.28515625" style="1" customWidth="1"/>
    <col min="1035" max="1035" width="17.5703125" style="1" customWidth="1"/>
    <col min="1036" max="1280" width="11.42578125" style="1"/>
    <col min="1281" max="1281" width="2.7109375" style="1" customWidth="1"/>
    <col min="1282" max="1282" width="21.5703125" style="1" customWidth="1"/>
    <col min="1283" max="1283" width="11.42578125" style="1"/>
    <col min="1284" max="1284" width="10" style="1" customWidth="1"/>
    <col min="1285" max="1285" width="10.140625" style="1" customWidth="1"/>
    <col min="1286" max="1286" width="15.85546875" style="1" customWidth="1"/>
    <col min="1287" max="1287" width="16" style="1" customWidth="1"/>
    <col min="1288" max="1288" width="17.85546875" style="1" customWidth="1"/>
    <col min="1289" max="1289" width="17.140625" style="1" customWidth="1"/>
    <col min="1290" max="1290" width="16.28515625" style="1" customWidth="1"/>
    <col min="1291" max="1291" width="17.5703125" style="1" customWidth="1"/>
    <col min="1292" max="1536" width="11.42578125" style="1"/>
    <col min="1537" max="1537" width="2.7109375" style="1" customWidth="1"/>
    <col min="1538" max="1538" width="21.5703125" style="1" customWidth="1"/>
    <col min="1539" max="1539" width="11.42578125" style="1"/>
    <col min="1540" max="1540" width="10" style="1" customWidth="1"/>
    <col min="1541" max="1541" width="10.140625" style="1" customWidth="1"/>
    <col min="1542" max="1542" width="15.85546875" style="1" customWidth="1"/>
    <col min="1543" max="1543" width="16" style="1" customWidth="1"/>
    <col min="1544" max="1544" width="17.85546875" style="1" customWidth="1"/>
    <col min="1545" max="1545" width="17.140625" style="1" customWidth="1"/>
    <col min="1546" max="1546" width="16.28515625" style="1" customWidth="1"/>
    <col min="1547" max="1547" width="17.5703125" style="1" customWidth="1"/>
    <col min="1548" max="1792" width="11.42578125" style="1"/>
    <col min="1793" max="1793" width="2.7109375" style="1" customWidth="1"/>
    <col min="1794" max="1794" width="21.5703125" style="1" customWidth="1"/>
    <col min="1795" max="1795" width="11.42578125" style="1"/>
    <col min="1796" max="1796" width="10" style="1" customWidth="1"/>
    <col min="1797" max="1797" width="10.140625" style="1" customWidth="1"/>
    <col min="1798" max="1798" width="15.85546875" style="1" customWidth="1"/>
    <col min="1799" max="1799" width="16" style="1" customWidth="1"/>
    <col min="1800" max="1800" width="17.85546875" style="1" customWidth="1"/>
    <col min="1801" max="1801" width="17.140625" style="1" customWidth="1"/>
    <col min="1802" max="1802" width="16.28515625" style="1" customWidth="1"/>
    <col min="1803" max="1803" width="17.5703125" style="1" customWidth="1"/>
    <col min="1804" max="2048" width="11.42578125" style="1"/>
    <col min="2049" max="2049" width="2.7109375" style="1" customWidth="1"/>
    <col min="2050" max="2050" width="21.5703125" style="1" customWidth="1"/>
    <col min="2051" max="2051" width="11.42578125" style="1"/>
    <col min="2052" max="2052" width="10" style="1" customWidth="1"/>
    <col min="2053" max="2053" width="10.140625" style="1" customWidth="1"/>
    <col min="2054" max="2054" width="15.85546875" style="1" customWidth="1"/>
    <col min="2055" max="2055" width="16" style="1" customWidth="1"/>
    <col min="2056" max="2056" width="17.85546875" style="1" customWidth="1"/>
    <col min="2057" max="2057" width="17.140625" style="1" customWidth="1"/>
    <col min="2058" max="2058" width="16.28515625" style="1" customWidth="1"/>
    <col min="2059" max="2059" width="17.5703125" style="1" customWidth="1"/>
    <col min="2060" max="2304" width="11.42578125" style="1"/>
    <col min="2305" max="2305" width="2.7109375" style="1" customWidth="1"/>
    <col min="2306" max="2306" width="21.5703125" style="1" customWidth="1"/>
    <col min="2307" max="2307" width="11.42578125" style="1"/>
    <col min="2308" max="2308" width="10" style="1" customWidth="1"/>
    <col min="2309" max="2309" width="10.140625" style="1" customWidth="1"/>
    <col min="2310" max="2310" width="15.85546875" style="1" customWidth="1"/>
    <col min="2311" max="2311" width="16" style="1" customWidth="1"/>
    <col min="2312" max="2312" width="17.85546875" style="1" customWidth="1"/>
    <col min="2313" max="2313" width="17.140625" style="1" customWidth="1"/>
    <col min="2314" max="2314" width="16.28515625" style="1" customWidth="1"/>
    <col min="2315" max="2315" width="17.5703125" style="1" customWidth="1"/>
    <col min="2316" max="2560" width="11.42578125" style="1"/>
    <col min="2561" max="2561" width="2.7109375" style="1" customWidth="1"/>
    <col min="2562" max="2562" width="21.5703125" style="1" customWidth="1"/>
    <col min="2563" max="2563" width="11.42578125" style="1"/>
    <col min="2564" max="2564" width="10" style="1" customWidth="1"/>
    <col min="2565" max="2565" width="10.140625" style="1" customWidth="1"/>
    <col min="2566" max="2566" width="15.85546875" style="1" customWidth="1"/>
    <col min="2567" max="2567" width="16" style="1" customWidth="1"/>
    <col min="2568" max="2568" width="17.85546875" style="1" customWidth="1"/>
    <col min="2569" max="2569" width="17.140625" style="1" customWidth="1"/>
    <col min="2570" max="2570" width="16.28515625" style="1" customWidth="1"/>
    <col min="2571" max="2571" width="17.5703125" style="1" customWidth="1"/>
    <col min="2572" max="2816" width="11.42578125" style="1"/>
    <col min="2817" max="2817" width="2.7109375" style="1" customWidth="1"/>
    <col min="2818" max="2818" width="21.5703125" style="1" customWidth="1"/>
    <col min="2819" max="2819" width="11.42578125" style="1"/>
    <col min="2820" max="2820" width="10" style="1" customWidth="1"/>
    <col min="2821" max="2821" width="10.140625" style="1" customWidth="1"/>
    <col min="2822" max="2822" width="15.85546875" style="1" customWidth="1"/>
    <col min="2823" max="2823" width="16" style="1" customWidth="1"/>
    <col min="2824" max="2824" width="17.85546875" style="1" customWidth="1"/>
    <col min="2825" max="2825" width="17.140625" style="1" customWidth="1"/>
    <col min="2826" max="2826" width="16.28515625" style="1" customWidth="1"/>
    <col min="2827" max="2827" width="17.5703125" style="1" customWidth="1"/>
    <col min="2828" max="3072" width="11.42578125" style="1"/>
    <col min="3073" max="3073" width="2.7109375" style="1" customWidth="1"/>
    <col min="3074" max="3074" width="21.5703125" style="1" customWidth="1"/>
    <col min="3075" max="3075" width="11.42578125" style="1"/>
    <col min="3076" max="3076" width="10" style="1" customWidth="1"/>
    <col min="3077" max="3077" width="10.140625" style="1" customWidth="1"/>
    <col min="3078" max="3078" width="15.85546875" style="1" customWidth="1"/>
    <col min="3079" max="3079" width="16" style="1" customWidth="1"/>
    <col min="3080" max="3080" width="17.85546875" style="1" customWidth="1"/>
    <col min="3081" max="3081" width="17.140625" style="1" customWidth="1"/>
    <col min="3082" max="3082" width="16.28515625" style="1" customWidth="1"/>
    <col min="3083" max="3083" width="17.5703125" style="1" customWidth="1"/>
    <col min="3084" max="3328" width="11.42578125" style="1"/>
    <col min="3329" max="3329" width="2.7109375" style="1" customWidth="1"/>
    <col min="3330" max="3330" width="21.5703125" style="1" customWidth="1"/>
    <col min="3331" max="3331" width="11.42578125" style="1"/>
    <col min="3332" max="3332" width="10" style="1" customWidth="1"/>
    <col min="3333" max="3333" width="10.140625" style="1" customWidth="1"/>
    <col min="3334" max="3334" width="15.85546875" style="1" customWidth="1"/>
    <col min="3335" max="3335" width="16" style="1" customWidth="1"/>
    <col min="3336" max="3336" width="17.85546875" style="1" customWidth="1"/>
    <col min="3337" max="3337" width="17.140625" style="1" customWidth="1"/>
    <col min="3338" max="3338" width="16.28515625" style="1" customWidth="1"/>
    <col min="3339" max="3339" width="17.5703125" style="1" customWidth="1"/>
    <col min="3340" max="3584" width="11.42578125" style="1"/>
    <col min="3585" max="3585" width="2.7109375" style="1" customWidth="1"/>
    <col min="3586" max="3586" width="21.5703125" style="1" customWidth="1"/>
    <col min="3587" max="3587" width="11.42578125" style="1"/>
    <col min="3588" max="3588" width="10" style="1" customWidth="1"/>
    <col min="3589" max="3589" width="10.140625" style="1" customWidth="1"/>
    <col min="3590" max="3590" width="15.85546875" style="1" customWidth="1"/>
    <col min="3591" max="3591" width="16" style="1" customWidth="1"/>
    <col min="3592" max="3592" width="17.85546875" style="1" customWidth="1"/>
    <col min="3593" max="3593" width="17.140625" style="1" customWidth="1"/>
    <col min="3594" max="3594" width="16.28515625" style="1" customWidth="1"/>
    <col min="3595" max="3595" width="17.5703125" style="1" customWidth="1"/>
    <col min="3596" max="3840" width="11.42578125" style="1"/>
    <col min="3841" max="3841" width="2.7109375" style="1" customWidth="1"/>
    <col min="3842" max="3842" width="21.5703125" style="1" customWidth="1"/>
    <col min="3843" max="3843" width="11.42578125" style="1"/>
    <col min="3844" max="3844" width="10" style="1" customWidth="1"/>
    <col min="3845" max="3845" width="10.140625" style="1" customWidth="1"/>
    <col min="3846" max="3846" width="15.85546875" style="1" customWidth="1"/>
    <col min="3847" max="3847" width="16" style="1" customWidth="1"/>
    <col min="3848" max="3848" width="17.85546875" style="1" customWidth="1"/>
    <col min="3849" max="3849" width="17.140625" style="1" customWidth="1"/>
    <col min="3850" max="3850" width="16.28515625" style="1" customWidth="1"/>
    <col min="3851" max="3851" width="17.5703125" style="1" customWidth="1"/>
    <col min="3852" max="4096" width="11.42578125" style="1"/>
    <col min="4097" max="4097" width="2.7109375" style="1" customWidth="1"/>
    <col min="4098" max="4098" width="21.5703125" style="1" customWidth="1"/>
    <col min="4099" max="4099" width="11.42578125" style="1"/>
    <col min="4100" max="4100" width="10" style="1" customWidth="1"/>
    <col min="4101" max="4101" width="10.140625" style="1" customWidth="1"/>
    <col min="4102" max="4102" width="15.85546875" style="1" customWidth="1"/>
    <col min="4103" max="4103" width="16" style="1" customWidth="1"/>
    <col min="4104" max="4104" width="17.85546875" style="1" customWidth="1"/>
    <col min="4105" max="4105" width="17.140625" style="1" customWidth="1"/>
    <col min="4106" max="4106" width="16.28515625" style="1" customWidth="1"/>
    <col min="4107" max="4107" width="17.5703125" style="1" customWidth="1"/>
    <col min="4108" max="4352" width="11.42578125" style="1"/>
    <col min="4353" max="4353" width="2.7109375" style="1" customWidth="1"/>
    <col min="4354" max="4354" width="21.5703125" style="1" customWidth="1"/>
    <col min="4355" max="4355" width="11.42578125" style="1"/>
    <col min="4356" max="4356" width="10" style="1" customWidth="1"/>
    <col min="4357" max="4357" width="10.140625" style="1" customWidth="1"/>
    <col min="4358" max="4358" width="15.85546875" style="1" customWidth="1"/>
    <col min="4359" max="4359" width="16" style="1" customWidth="1"/>
    <col min="4360" max="4360" width="17.85546875" style="1" customWidth="1"/>
    <col min="4361" max="4361" width="17.140625" style="1" customWidth="1"/>
    <col min="4362" max="4362" width="16.28515625" style="1" customWidth="1"/>
    <col min="4363" max="4363" width="17.5703125" style="1" customWidth="1"/>
    <col min="4364" max="4608" width="11.42578125" style="1"/>
    <col min="4609" max="4609" width="2.7109375" style="1" customWidth="1"/>
    <col min="4610" max="4610" width="21.5703125" style="1" customWidth="1"/>
    <col min="4611" max="4611" width="11.42578125" style="1"/>
    <col min="4612" max="4612" width="10" style="1" customWidth="1"/>
    <col min="4613" max="4613" width="10.140625" style="1" customWidth="1"/>
    <col min="4614" max="4614" width="15.85546875" style="1" customWidth="1"/>
    <col min="4615" max="4615" width="16" style="1" customWidth="1"/>
    <col min="4616" max="4616" width="17.85546875" style="1" customWidth="1"/>
    <col min="4617" max="4617" width="17.140625" style="1" customWidth="1"/>
    <col min="4618" max="4618" width="16.28515625" style="1" customWidth="1"/>
    <col min="4619" max="4619" width="17.5703125" style="1" customWidth="1"/>
    <col min="4620" max="4864" width="11.42578125" style="1"/>
    <col min="4865" max="4865" width="2.7109375" style="1" customWidth="1"/>
    <col min="4866" max="4866" width="21.5703125" style="1" customWidth="1"/>
    <col min="4867" max="4867" width="11.42578125" style="1"/>
    <col min="4868" max="4868" width="10" style="1" customWidth="1"/>
    <col min="4869" max="4869" width="10.140625" style="1" customWidth="1"/>
    <col min="4870" max="4870" width="15.85546875" style="1" customWidth="1"/>
    <col min="4871" max="4871" width="16" style="1" customWidth="1"/>
    <col min="4872" max="4872" width="17.85546875" style="1" customWidth="1"/>
    <col min="4873" max="4873" width="17.140625" style="1" customWidth="1"/>
    <col min="4874" max="4874" width="16.28515625" style="1" customWidth="1"/>
    <col min="4875" max="4875" width="17.5703125" style="1" customWidth="1"/>
    <col min="4876" max="5120" width="11.42578125" style="1"/>
    <col min="5121" max="5121" width="2.7109375" style="1" customWidth="1"/>
    <col min="5122" max="5122" width="21.5703125" style="1" customWidth="1"/>
    <col min="5123" max="5123" width="11.42578125" style="1"/>
    <col min="5124" max="5124" width="10" style="1" customWidth="1"/>
    <col min="5125" max="5125" width="10.140625" style="1" customWidth="1"/>
    <col min="5126" max="5126" width="15.85546875" style="1" customWidth="1"/>
    <col min="5127" max="5127" width="16" style="1" customWidth="1"/>
    <col min="5128" max="5128" width="17.85546875" style="1" customWidth="1"/>
    <col min="5129" max="5129" width="17.140625" style="1" customWidth="1"/>
    <col min="5130" max="5130" width="16.28515625" style="1" customWidth="1"/>
    <col min="5131" max="5131" width="17.5703125" style="1" customWidth="1"/>
    <col min="5132" max="5376" width="11.42578125" style="1"/>
    <col min="5377" max="5377" width="2.7109375" style="1" customWidth="1"/>
    <col min="5378" max="5378" width="21.5703125" style="1" customWidth="1"/>
    <col min="5379" max="5379" width="11.42578125" style="1"/>
    <col min="5380" max="5380" width="10" style="1" customWidth="1"/>
    <col min="5381" max="5381" width="10.140625" style="1" customWidth="1"/>
    <col min="5382" max="5382" width="15.85546875" style="1" customWidth="1"/>
    <col min="5383" max="5383" width="16" style="1" customWidth="1"/>
    <col min="5384" max="5384" width="17.85546875" style="1" customWidth="1"/>
    <col min="5385" max="5385" width="17.140625" style="1" customWidth="1"/>
    <col min="5386" max="5386" width="16.28515625" style="1" customWidth="1"/>
    <col min="5387" max="5387" width="17.5703125" style="1" customWidth="1"/>
    <col min="5388" max="5632" width="11.42578125" style="1"/>
    <col min="5633" max="5633" width="2.7109375" style="1" customWidth="1"/>
    <col min="5634" max="5634" width="21.5703125" style="1" customWidth="1"/>
    <col min="5635" max="5635" width="11.42578125" style="1"/>
    <col min="5636" max="5636" width="10" style="1" customWidth="1"/>
    <col min="5637" max="5637" width="10.140625" style="1" customWidth="1"/>
    <col min="5638" max="5638" width="15.85546875" style="1" customWidth="1"/>
    <col min="5639" max="5639" width="16" style="1" customWidth="1"/>
    <col min="5640" max="5640" width="17.85546875" style="1" customWidth="1"/>
    <col min="5641" max="5641" width="17.140625" style="1" customWidth="1"/>
    <col min="5642" max="5642" width="16.28515625" style="1" customWidth="1"/>
    <col min="5643" max="5643" width="17.5703125" style="1" customWidth="1"/>
    <col min="5644" max="5888" width="11.42578125" style="1"/>
    <col min="5889" max="5889" width="2.7109375" style="1" customWidth="1"/>
    <col min="5890" max="5890" width="21.5703125" style="1" customWidth="1"/>
    <col min="5891" max="5891" width="11.42578125" style="1"/>
    <col min="5892" max="5892" width="10" style="1" customWidth="1"/>
    <col min="5893" max="5893" width="10.140625" style="1" customWidth="1"/>
    <col min="5894" max="5894" width="15.85546875" style="1" customWidth="1"/>
    <col min="5895" max="5895" width="16" style="1" customWidth="1"/>
    <col min="5896" max="5896" width="17.85546875" style="1" customWidth="1"/>
    <col min="5897" max="5897" width="17.140625" style="1" customWidth="1"/>
    <col min="5898" max="5898" width="16.28515625" style="1" customWidth="1"/>
    <col min="5899" max="5899" width="17.5703125" style="1" customWidth="1"/>
    <col min="5900" max="6144" width="11.42578125" style="1"/>
    <col min="6145" max="6145" width="2.7109375" style="1" customWidth="1"/>
    <col min="6146" max="6146" width="21.5703125" style="1" customWidth="1"/>
    <col min="6147" max="6147" width="11.42578125" style="1"/>
    <col min="6148" max="6148" width="10" style="1" customWidth="1"/>
    <col min="6149" max="6149" width="10.140625" style="1" customWidth="1"/>
    <col min="6150" max="6150" width="15.85546875" style="1" customWidth="1"/>
    <col min="6151" max="6151" width="16" style="1" customWidth="1"/>
    <col min="6152" max="6152" width="17.85546875" style="1" customWidth="1"/>
    <col min="6153" max="6153" width="17.140625" style="1" customWidth="1"/>
    <col min="6154" max="6154" width="16.28515625" style="1" customWidth="1"/>
    <col min="6155" max="6155" width="17.5703125" style="1" customWidth="1"/>
    <col min="6156" max="6400" width="11.42578125" style="1"/>
    <col min="6401" max="6401" width="2.7109375" style="1" customWidth="1"/>
    <col min="6402" max="6402" width="21.5703125" style="1" customWidth="1"/>
    <col min="6403" max="6403" width="11.42578125" style="1"/>
    <col min="6404" max="6404" width="10" style="1" customWidth="1"/>
    <col min="6405" max="6405" width="10.140625" style="1" customWidth="1"/>
    <col min="6406" max="6406" width="15.85546875" style="1" customWidth="1"/>
    <col min="6407" max="6407" width="16" style="1" customWidth="1"/>
    <col min="6408" max="6408" width="17.85546875" style="1" customWidth="1"/>
    <col min="6409" max="6409" width="17.140625" style="1" customWidth="1"/>
    <col min="6410" max="6410" width="16.28515625" style="1" customWidth="1"/>
    <col min="6411" max="6411" width="17.5703125" style="1" customWidth="1"/>
    <col min="6412" max="6656" width="11.42578125" style="1"/>
    <col min="6657" max="6657" width="2.7109375" style="1" customWidth="1"/>
    <col min="6658" max="6658" width="21.5703125" style="1" customWidth="1"/>
    <col min="6659" max="6659" width="11.42578125" style="1"/>
    <col min="6660" max="6660" width="10" style="1" customWidth="1"/>
    <col min="6661" max="6661" width="10.140625" style="1" customWidth="1"/>
    <col min="6662" max="6662" width="15.85546875" style="1" customWidth="1"/>
    <col min="6663" max="6663" width="16" style="1" customWidth="1"/>
    <col min="6664" max="6664" width="17.85546875" style="1" customWidth="1"/>
    <col min="6665" max="6665" width="17.140625" style="1" customWidth="1"/>
    <col min="6666" max="6666" width="16.28515625" style="1" customWidth="1"/>
    <col min="6667" max="6667" width="17.5703125" style="1" customWidth="1"/>
    <col min="6668" max="6912" width="11.42578125" style="1"/>
    <col min="6913" max="6913" width="2.7109375" style="1" customWidth="1"/>
    <col min="6914" max="6914" width="21.5703125" style="1" customWidth="1"/>
    <col min="6915" max="6915" width="11.42578125" style="1"/>
    <col min="6916" max="6916" width="10" style="1" customWidth="1"/>
    <col min="6917" max="6917" width="10.140625" style="1" customWidth="1"/>
    <col min="6918" max="6918" width="15.85546875" style="1" customWidth="1"/>
    <col min="6919" max="6919" width="16" style="1" customWidth="1"/>
    <col min="6920" max="6920" width="17.85546875" style="1" customWidth="1"/>
    <col min="6921" max="6921" width="17.140625" style="1" customWidth="1"/>
    <col min="6922" max="6922" width="16.28515625" style="1" customWidth="1"/>
    <col min="6923" max="6923" width="17.5703125" style="1" customWidth="1"/>
    <col min="6924" max="7168" width="11.42578125" style="1"/>
    <col min="7169" max="7169" width="2.7109375" style="1" customWidth="1"/>
    <col min="7170" max="7170" width="21.5703125" style="1" customWidth="1"/>
    <col min="7171" max="7171" width="11.42578125" style="1"/>
    <col min="7172" max="7172" width="10" style="1" customWidth="1"/>
    <col min="7173" max="7173" width="10.140625" style="1" customWidth="1"/>
    <col min="7174" max="7174" width="15.85546875" style="1" customWidth="1"/>
    <col min="7175" max="7175" width="16" style="1" customWidth="1"/>
    <col min="7176" max="7176" width="17.85546875" style="1" customWidth="1"/>
    <col min="7177" max="7177" width="17.140625" style="1" customWidth="1"/>
    <col min="7178" max="7178" width="16.28515625" style="1" customWidth="1"/>
    <col min="7179" max="7179" width="17.5703125" style="1" customWidth="1"/>
    <col min="7180" max="7424" width="11.42578125" style="1"/>
    <col min="7425" max="7425" width="2.7109375" style="1" customWidth="1"/>
    <col min="7426" max="7426" width="21.5703125" style="1" customWidth="1"/>
    <col min="7427" max="7427" width="11.42578125" style="1"/>
    <col min="7428" max="7428" width="10" style="1" customWidth="1"/>
    <col min="7429" max="7429" width="10.140625" style="1" customWidth="1"/>
    <col min="7430" max="7430" width="15.85546875" style="1" customWidth="1"/>
    <col min="7431" max="7431" width="16" style="1" customWidth="1"/>
    <col min="7432" max="7432" width="17.85546875" style="1" customWidth="1"/>
    <col min="7433" max="7433" width="17.140625" style="1" customWidth="1"/>
    <col min="7434" max="7434" width="16.28515625" style="1" customWidth="1"/>
    <col min="7435" max="7435" width="17.5703125" style="1" customWidth="1"/>
    <col min="7436" max="7680" width="11.42578125" style="1"/>
    <col min="7681" max="7681" width="2.7109375" style="1" customWidth="1"/>
    <col min="7682" max="7682" width="21.5703125" style="1" customWidth="1"/>
    <col min="7683" max="7683" width="11.42578125" style="1"/>
    <col min="7684" max="7684" width="10" style="1" customWidth="1"/>
    <col min="7685" max="7685" width="10.140625" style="1" customWidth="1"/>
    <col min="7686" max="7686" width="15.85546875" style="1" customWidth="1"/>
    <col min="7687" max="7687" width="16" style="1" customWidth="1"/>
    <col min="7688" max="7688" width="17.85546875" style="1" customWidth="1"/>
    <col min="7689" max="7689" width="17.140625" style="1" customWidth="1"/>
    <col min="7690" max="7690" width="16.28515625" style="1" customWidth="1"/>
    <col min="7691" max="7691" width="17.5703125" style="1" customWidth="1"/>
    <col min="7692" max="7936" width="11.42578125" style="1"/>
    <col min="7937" max="7937" width="2.7109375" style="1" customWidth="1"/>
    <col min="7938" max="7938" width="21.5703125" style="1" customWidth="1"/>
    <col min="7939" max="7939" width="11.42578125" style="1"/>
    <col min="7940" max="7940" width="10" style="1" customWidth="1"/>
    <col min="7941" max="7941" width="10.140625" style="1" customWidth="1"/>
    <col min="7942" max="7942" width="15.85546875" style="1" customWidth="1"/>
    <col min="7943" max="7943" width="16" style="1" customWidth="1"/>
    <col min="7944" max="7944" width="17.85546875" style="1" customWidth="1"/>
    <col min="7945" max="7945" width="17.140625" style="1" customWidth="1"/>
    <col min="7946" max="7946" width="16.28515625" style="1" customWidth="1"/>
    <col min="7947" max="7947" width="17.5703125" style="1" customWidth="1"/>
    <col min="7948" max="8192" width="11.42578125" style="1"/>
    <col min="8193" max="8193" width="2.7109375" style="1" customWidth="1"/>
    <col min="8194" max="8194" width="21.5703125" style="1" customWidth="1"/>
    <col min="8195" max="8195" width="11.42578125" style="1"/>
    <col min="8196" max="8196" width="10" style="1" customWidth="1"/>
    <col min="8197" max="8197" width="10.140625" style="1" customWidth="1"/>
    <col min="8198" max="8198" width="15.85546875" style="1" customWidth="1"/>
    <col min="8199" max="8199" width="16" style="1" customWidth="1"/>
    <col min="8200" max="8200" width="17.85546875" style="1" customWidth="1"/>
    <col min="8201" max="8201" width="17.140625" style="1" customWidth="1"/>
    <col min="8202" max="8202" width="16.28515625" style="1" customWidth="1"/>
    <col min="8203" max="8203" width="17.5703125" style="1" customWidth="1"/>
    <col min="8204" max="8448" width="11.42578125" style="1"/>
    <col min="8449" max="8449" width="2.7109375" style="1" customWidth="1"/>
    <col min="8450" max="8450" width="21.5703125" style="1" customWidth="1"/>
    <col min="8451" max="8451" width="11.42578125" style="1"/>
    <col min="8452" max="8452" width="10" style="1" customWidth="1"/>
    <col min="8453" max="8453" width="10.140625" style="1" customWidth="1"/>
    <col min="8454" max="8454" width="15.85546875" style="1" customWidth="1"/>
    <col min="8455" max="8455" width="16" style="1" customWidth="1"/>
    <col min="8456" max="8456" width="17.85546875" style="1" customWidth="1"/>
    <col min="8457" max="8457" width="17.140625" style="1" customWidth="1"/>
    <col min="8458" max="8458" width="16.28515625" style="1" customWidth="1"/>
    <col min="8459" max="8459" width="17.5703125" style="1" customWidth="1"/>
    <col min="8460" max="8704" width="11.42578125" style="1"/>
    <col min="8705" max="8705" width="2.7109375" style="1" customWidth="1"/>
    <col min="8706" max="8706" width="21.5703125" style="1" customWidth="1"/>
    <col min="8707" max="8707" width="11.42578125" style="1"/>
    <col min="8708" max="8708" width="10" style="1" customWidth="1"/>
    <col min="8709" max="8709" width="10.140625" style="1" customWidth="1"/>
    <col min="8710" max="8710" width="15.85546875" style="1" customWidth="1"/>
    <col min="8711" max="8711" width="16" style="1" customWidth="1"/>
    <col min="8712" max="8712" width="17.85546875" style="1" customWidth="1"/>
    <col min="8713" max="8713" width="17.140625" style="1" customWidth="1"/>
    <col min="8714" max="8714" width="16.28515625" style="1" customWidth="1"/>
    <col min="8715" max="8715" width="17.5703125" style="1" customWidth="1"/>
    <col min="8716" max="8960" width="11.42578125" style="1"/>
    <col min="8961" max="8961" width="2.7109375" style="1" customWidth="1"/>
    <col min="8962" max="8962" width="21.5703125" style="1" customWidth="1"/>
    <col min="8963" max="8963" width="11.42578125" style="1"/>
    <col min="8964" max="8964" width="10" style="1" customWidth="1"/>
    <col min="8965" max="8965" width="10.140625" style="1" customWidth="1"/>
    <col min="8966" max="8966" width="15.85546875" style="1" customWidth="1"/>
    <col min="8967" max="8967" width="16" style="1" customWidth="1"/>
    <col min="8968" max="8968" width="17.85546875" style="1" customWidth="1"/>
    <col min="8969" max="8969" width="17.140625" style="1" customWidth="1"/>
    <col min="8970" max="8970" width="16.28515625" style="1" customWidth="1"/>
    <col min="8971" max="8971" width="17.5703125" style="1" customWidth="1"/>
    <col min="8972" max="9216" width="11.42578125" style="1"/>
    <col min="9217" max="9217" width="2.7109375" style="1" customWidth="1"/>
    <col min="9218" max="9218" width="21.5703125" style="1" customWidth="1"/>
    <col min="9219" max="9219" width="11.42578125" style="1"/>
    <col min="9220" max="9220" width="10" style="1" customWidth="1"/>
    <col min="9221" max="9221" width="10.140625" style="1" customWidth="1"/>
    <col min="9222" max="9222" width="15.85546875" style="1" customWidth="1"/>
    <col min="9223" max="9223" width="16" style="1" customWidth="1"/>
    <col min="9224" max="9224" width="17.85546875" style="1" customWidth="1"/>
    <col min="9225" max="9225" width="17.140625" style="1" customWidth="1"/>
    <col min="9226" max="9226" width="16.28515625" style="1" customWidth="1"/>
    <col min="9227" max="9227" width="17.5703125" style="1" customWidth="1"/>
    <col min="9228" max="9472" width="11.42578125" style="1"/>
    <col min="9473" max="9473" width="2.7109375" style="1" customWidth="1"/>
    <col min="9474" max="9474" width="21.5703125" style="1" customWidth="1"/>
    <col min="9475" max="9475" width="11.42578125" style="1"/>
    <col min="9476" max="9476" width="10" style="1" customWidth="1"/>
    <col min="9477" max="9477" width="10.140625" style="1" customWidth="1"/>
    <col min="9478" max="9478" width="15.85546875" style="1" customWidth="1"/>
    <col min="9479" max="9479" width="16" style="1" customWidth="1"/>
    <col min="9480" max="9480" width="17.85546875" style="1" customWidth="1"/>
    <col min="9481" max="9481" width="17.140625" style="1" customWidth="1"/>
    <col min="9482" max="9482" width="16.28515625" style="1" customWidth="1"/>
    <col min="9483" max="9483" width="17.5703125" style="1" customWidth="1"/>
    <col min="9484" max="9728" width="11.42578125" style="1"/>
    <col min="9729" max="9729" width="2.7109375" style="1" customWidth="1"/>
    <col min="9730" max="9730" width="21.5703125" style="1" customWidth="1"/>
    <col min="9731" max="9731" width="11.42578125" style="1"/>
    <col min="9732" max="9732" width="10" style="1" customWidth="1"/>
    <col min="9733" max="9733" width="10.140625" style="1" customWidth="1"/>
    <col min="9734" max="9734" width="15.85546875" style="1" customWidth="1"/>
    <col min="9735" max="9735" width="16" style="1" customWidth="1"/>
    <col min="9736" max="9736" width="17.85546875" style="1" customWidth="1"/>
    <col min="9737" max="9737" width="17.140625" style="1" customWidth="1"/>
    <col min="9738" max="9738" width="16.28515625" style="1" customWidth="1"/>
    <col min="9739" max="9739" width="17.5703125" style="1" customWidth="1"/>
    <col min="9740" max="9984" width="11.42578125" style="1"/>
    <col min="9985" max="9985" width="2.7109375" style="1" customWidth="1"/>
    <col min="9986" max="9986" width="21.5703125" style="1" customWidth="1"/>
    <col min="9987" max="9987" width="11.42578125" style="1"/>
    <col min="9988" max="9988" width="10" style="1" customWidth="1"/>
    <col min="9989" max="9989" width="10.140625" style="1" customWidth="1"/>
    <col min="9990" max="9990" width="15.85546875" style="1" customWidth="1"/>
    <col min="9991" max="9991" width="16" style="1" customWidth="1"/>
    <col min="9992" max="9992" width="17.85546875" style="1" customWidth="1"/>
    <col min="9993" max="9993" width="17.140625" style="1" customWidth="1"/>
    <col min="9994" max="9994" width="16.28515625" style="1" customWidth="1"/>
    <col min="9995" max="9995" width="17.5703125" style="1" customWidth="1"/>
    <col min="9996" max="10240" width="11.42578125" style="1"/>
    <col min="10241" max="10241" width="2.7109375" style="1" customWidth="1"/>
    <col min="10242" max="10242" width="21.5703125" style="1" customWidth="1"/>
    <col min="10243" max="10243" width="11.42578125" style="1"/>
    <col min="10244" max="10244" width="10" style="1" customWidth="1"/>
    <col min="10245" max="10245" width="10.140625" style="1" customWidth="1"/>
    <col min="10246" max="10246" width="15.85546875" style="1" customWidth="1"/>
    <col min="10247" max="10247" width="16" style="1" customWidth="1"/>
    <col min="10248" max="10248" width="17.85546875" style="1" customWidth="1"/>
    <col min="10249" max="10249" width="17.140625" style="1" customWidth="1"/>
    <col min="10250" max="10250" width="16.28515625" style="1" customWidth="1"/>
    <col min="10251" max="10251" width="17.5703125" style="1" customWidth="1"/>
    <col min="10252" max="10496" width="11.42578125" style="1"/>
    <col min="10497" max="10497" width="2.7109375" style="1" customWidth="1"/>
    <col min="10498" max="10498" width="21.5703125" style="1" customWidth="1"/>
    <col min="10499" max="10499" width="11.42578125" style="1"/>
    <col min="10500" max="10500" width="10" style="1" customWidth="1"/>
    <col min="10501" max="10501" width="10.140625" style="1" customWidth="1"/>
    <col min="10502" max="10502" width="15.85546875" style="1" customWidth="1"/>
    <col min="10503" max="10503" width="16" style="1" customWidth="1"/>
    <col min="10504" max="10504" width="17.85546875" style="1" customWidth="1"/>
    <col min="10505" max="10505" width="17.140625" style="1" customWidth="1"/>
    <col min="10506" max="10506" width="16.28515625" style="1" customWidth="1"/>
    <col min="10507" max="10507" width="17.5703125" style="1" customWidth="1"/>
    <col min="10508" max="10752" width="11.42578125" style="1"/>
    <col min="10753" max="10753" width="2.7109375" style="1" customWidth="1"/>
    <col min="10754" max="10754" width="21.5703125" style="1" customWidth="1"/>
    <col min="10755" max="10755" width="11.42578125" style="1"/>
    <col min="10756" max="10756" width="10" style="1" customWidth="1"/>
    <col min="10757" max="10757" width="10.140625" style="1" customWidth="1"/>
    <col min="10758" max="10758" width="15.85546875" style="1" customWidth="1"/>
    <col min="10759" max="10759" width="16" style="1" customWidth="1"/>
    <col min="10760" max="10760" width="17.85546875" style="1" customWidth="1"/>
    <col min="10761" max="10761" width="17.140625" style="1" customWidth="1"/>
    <col min="10762" max="10762" width="16.28515625" style="1" customWidth="1"/>
    <col min="10763" max="10763" width="17.5703125" style="1" customWidth="1"/>
    <col min="10764" max="11008" width="11.42578125" style="1"/>
    <col min="11009" max="11009" width="2.7109375" style="1" customWidth="1"/>
    <col min="11010" max="11010" width="21.5703125" style="1" customWidth="1"/>
    <col min="11011" max="11011" width="11.42578125" style="1"/>
    <col min="11012" max="11012" width="10" style="1" customWidth="1"/>
    <col min="11013" max="11013" width="10.140625" style="1" customWidth="1"/>
    <col min="11014" max="11014" width="15.85546875" style="1" customWidth="1"/>
    <col min="11015" max="11015" width="16" style="1" customWidth="1"/>
    <col min="11016" max="11016" width="17.85546875" style="1" customWidth="1"/>
    <col min="11017" max="11017" width="17.140625" style="1" customWidth="1"/>
    <col min="11018" max="11018" width="16.28515625" style="1" customWidth="1"/>
    <col min="11019" max="11019" width="17.5703125" style="1" customWidth="1"/>
    <col min="11020" max="11264" width="11.42578125" style="1"/>
    <col min="11265" max="11265" width="2.7109375" style="1" customWidth="1"/>
    <col min="11266" max="11266" width="21.5703125" style="1" customWidth="1"/>
    <col min="11267" max="11267" width="11.42578125" style="1"/>
    <col min="11268" max="11268" width="10" style="1" customWidth="1"/>
    <col min="11269" max="11269" width="10.140625" style="1" customWidth="1"/>
    <col min="11270" max="11270" width="15.85546875" style="1" customWidth="1"/>
    <col min="11271" max="11271" width="16" style="1" customWidth="1"/>
    <col min="11272" max="11272" width="17.85546875" style="1" customWidth="1"/>
    <col min="11273" max="11273" width="17.140625" style="1" customWidth="1"/>
    <col min="11274" max="11274" width="16.28515625" style="1" customWidth="1"/>
    <col min="11275" max="11275" width="17.5703125" style="1" customWidth="1"/>
    <col min="11276" max="11520" width="11.42578125" style="1"/>
    <col min="11521" max="11521" width="2.7109375" style="1" customWidth="1"/>
    <col min="11522" max="11522" width="21.5703125" style="1" customWidth="1"/>
    <col min="11523" max="11523" width="11.42578125" style="1"/>
    <col min="11524" max="11524" width="10" style="1" customWidth="1"/>
    <col min="11525" max="11525" width="10.140625" style="1" customWidth="1"/>
    <col min="11526" max="11526" width="15.85546875" style="1" customWidth="1"/>
    <col min="11527" max="11527" width="16" style="1" customWidth="1"/>
    <col min="11528" max="11528" width="17.85546875" style="1" customWidth="1"/>
    <col min="11529" max="11529" width="17.140625" style="1" customWidth="1"/>
    <col min="11530" max="11530" width="16.28515625" style="1" customWidth="1"/>
    <col min="11531" max="11531" width="17.5703125" style="1" customWidth="1"/>
    <col min="11532" max="11776" width="11.42578125" style="1"/>
    <col min="11777" max="11777" width="2.7109375" style="1" customWidth="1"/>
    <col min="11778" max="11778" width="21.5703125" style="1" customWidth="1"/>
    <col min="11779" max="11779" width="11.42578125" style="1"/>
    <col min="11780" max="11780" width="10" style="1" customWidth="1"/>
    <col min="11781" max="11781" width="10.140625" style="1" customWidth="1"/>
    <col min="11782" max="11782" width="15.85546875" style="1" customWidth="1"/>
    <col min="11783" max="11783" width="16" style="1" customWidth="1"/>
    <col min="11784" max="11784" width="17.85546875" style="1" customWidth="1"/>
    <col min="11785" max="11785" width="17.140625" style="1" customWidth="1"/>
    <col min="11786" max="11786" width="16.28515625" style="1" customWidth="1"/>
    <col min="11787" max="11787" width="17.5703125" style="1" customWidth="1"/>
    <col min="11788" max="12032" width="11.42578125" style="1"/>
    <col min="12033" max="12033" width="2.7109375" style="1" customWidth="1"/>
    <col min="12034" max="12034" width="21.5703125" style="1" customWidth="1"/>
    <col min="12035" max="12035" width="11.42578125" style="1"/>
    <col min="12036" max="12036" width="10" style="1" customWidth="1"/>
    <col min="12037" max="12037" width="10.140625" style="1" customWidth="1"/>
    <col min="12038" max="12038" width="15.85546875" style="1" customWidth="1"/>
    <col min="12039" max="12039" width="16" style="1" customWidth="1"/>
    <col min="12040" max="12040" width="17.85546875" style="1" customWidth="1"/>
    <col min="12041" max="12041" width="17.140625" style="1" customWidth="1"/>
    <col min="12042" max="12042" width="16.28515625" style="1" customWidth="1"/>
    <col min="12043" max="12043" width="17.5703125" style="1" customWidth="1"/>
    <col min="12044" max="12288" width="11.42578125" style="1"/>
    <col min="12289" max="12289" width="2.7109375" style="1" customWidth="1"/>
    <col min="12290" max="12290" width="21.5703125" style="1" customWidth="1"/>
    <col min="12291" max="12291" width="11.42578125" style="1"/>
    <col min="12292" max="12292" width="10" style="1" customWidth="1"/>
    <col min="12293" max="12293" width="10.140625" style="1" customWidth="1"/>
    <col min="12294" max="12294" width="15.85546875" style="1" customWidth="1"/>
    <col min="12295" max="12295" width="16" style="1" customWidth="1"/>
    <col min="12296" max="12296" width="17.85546875" style="1" customWidth="1"/>
    <col min="12297" max="12297" width="17.140625" style="1" customWidth="1"/>
    <col min="12298" max="12298" width="16.28515625" style="1" customWidth="1"/>
    <col min="12299" max="12299" width="17.5703125" style="1" customWidth="1"/>
    <col min="12300" max="12544" width="11.42578125" style="1"/>
    <col min="12545" max="12545" width="2.7109375" style="1" customWidth="1"/>
    <col min="12546" max="12546" width="21.5703125" style="1" customWidth="1"/>
    <col min="12547" max="12547" width="11.42578125" style="1"/>
    <col min="12548" max="12548" width="10" style="1" customWidth="1"/>
    <col min="12549" max="12549" width="10.140625" style="1" customWidth="1"/>
    <col min="12550" max="12550" width="15.85546875" style="1" customWidth="1"/>
    <col min="12551" max="12551" width="16" style="1" customWidth="1"/>
    <col min="12552" max="12552" width="17.85546875" style="1" customWidth="1"/>
    <col min="12553" max="12553" width="17.140625" style="1" customWidth="1"/>
    <col min="12554" max="12554" width="16.28515625" style="1" customWidth="1"/>
    <col min="12555" max="12555" width="17.5703125" style="1" customWidth="1"/>
    <col min="12556" max="12800" width="11.42578125" style="1"/>
    <col min="12801" max="12801" width="2.7109375" style="1" customWidth="1"/>
    <col min="12802" max="12802" width="21.5703125" style="1" customWidth="1"/>
    <col min="12803" max="12803" width="11.42578125" style="1"/>
    <col min="12804" max="12804" width="10" style="1" customWidth="1"/>
    <col min="12805" max="12805" width="10.140625" style="1" customWidth="1"/>
    <col min="12806" max="12806" width="15.85546875" style="1" customWidth="1"/>
    <col min="12807" max="12807" width="16" style="1" customWidth="1"/>
    <col min="12808" max="12808" width="17.85546875" style="1" customWidth="1"/>
    <col min="12809" max="12809" width="17.140625" style="1" customWidth="1"/>
    <col min="12810" max="12810" width="16.28515625" style="1" customWidth="1"/>
    <col min="12811" max="12811" width="17.5703125" style="1" customWidth="1"/>
    <col min="12812" max="13056" width="11.42578125" style="1"/>
    <col min="13057" max="13057" width="2.7109375" style="1" customWidth="1"/>
    <col min="13058" max="13058" width="21.5703125" style="1" customWidth="1"/>
    <col min="13059" max="13059" width="11.42578125" style="1"/>
    <col min="13060" max="13060" width="10" style="1" customWidth="1"/>
    <col min="13061" max="13061" width="10.140625" style="1" customWidth="1"/>
    <col min="13062" max="13062" width="15.85546875" style="1" customWidth="1"/>
    <col min="13063" max="13063" width="16" style="1" customWidth="1"/>
    <col min="13064" max="13064" width="17.85546875" style="1" customWidth="1"/>
    <col min="13065" max="13065" width="17.140625" style="1" customWidth="1"/>
    <col min="13066" max="13066" width="16.28515625" style="1" customWidth="1"/>
    <col min="13067" max="13067" width="17.5703125" style="1" customWidth="1"/>
    <col min="13068" max="13312" width="11.42578125" style="1"/>
    <col min="13313" max="13313" width="2.7109375" style="1" customWidth="1"/>
    <col min="13314" max="13314" width="21.5703125" style="1" customWidth="1"/>
    <col min="13315" max="13315" width="11.42578125" style="1"/>
    <col min="13316" max="13316" width="10" style="1" customWidth="1"/>
    <col min="13317" max="13317" width="10.140625" style="1" customWidth="1"/>
    <col min="13318" max="13318" width="15.85546875" style="1" customWidth="1"/>
    <col min="13319" max="13319" width="16" style="1" customWidth="1"/>
    <col min="13320" max="13320" width="17.85546875" style="1" customWidth="1"/>
    <col min="13321" max="13321" width="17.140625" style="1" customWidth="1"/>
    <col min="13322" max="13322" width="16.28515625" style="1" customWidth="1"/>
    <col min="13323" max="13323" width="17.5703125" style="1" customWidth="1"/>
    <col min="13324" max="13568" width="11.42578125" style="1"/>
    <col min="13569" max="13569" width="2.7109375" style="1" customWidth="1"/>
    <col min="13570" max="13570" width="21.5703125" style="1" customWidth="1"/>
    <col min="13571" max="13571" width="11.42578125" style="1"/>
    <col min="13572" max="13572" width="10" style="1" customWidth="1"/>
    <col min="13573" max="13573" width="10.140625" style="1" customWidth="1"/>
    <col min="13574" max="13574" width="15.85546875" style="1" customWidth="1"/>
    <col min="13575" max="13575" width="16" style="1" customWidth="1"/>
    <col min="13576" max="13576" width="17.85546875" style="1" customWidth="1"/>
    <col min="13577" max="13577" width="17.140625" style="1" customWidth="1"/>
    <col min="13578" max="13578" width="16.28515625" style="1" customWidth="1"/>
    <col min="13579" max="13579" width="17.5703125" style="1" customWidth="1"/>
    <col min="13580" max="13824" width="11.42578125" style="1"/>
    <col min="13825" max="13825" width="2.7109375" style="1" customWidth="1"/>
    <col min="13826" max="13826" width="21.5703125" style="1" customWidth="1"/>
    <col min="13827" max="13827" width="11.42578125" style="1"/>
    <col min="13828" max="13828" width="10" style="1" customWidth="1"/>
    <col min="13829" max="13829" width="10.140625" style="1" customWidth="1"/>
    <col min="13830" max="13830" width="15.85546875" style="1" customWidth="1"/>
    <col min="13831" max="13831" width="16" style="1" customWidth="1"/>
    <col min="13832" max="13832" width="17.85546875" style="1" customWidth="1"/>
    <col min="13833" max="13833" width="17.140625" style="1" customWidth="1"/>
    <col min="13834" max="13834" width="16.28515625" style="1" customWidth="1"/>
    <col min="13835" max="13835" width="17.5703125" style="1" customWidth="1"/>
    <col min="13836" max="14080" width="11.42578125" style="1"/>
    <col min="14081" max="14081" width="2.7109375" style="1" customWidth="1"/>
    <col min="14082" max="14082" width="21.5703125" style="1" customWidth="1"/>
    <col min="14083" max="14083" width="11.42578125" style="1"/>
    <col min="14084" max="14084" width="10" style="1" customWidth="1"/>
    <col min="14085" max="14085" width="10.140625" style="1" customWidth="1"/>
    <col min="14086" max="14086" width="15.85546875" style="1" customWidth="1"/>
    <col min="14087" max="14087" width="16" style="1" customWidth="1"/>
    <col min="14088" max="14088" width="17.85546875" style="1" customWidth="1"/>
    <col min="14089" max="14089" width="17.140625" style="1" customWidth="1"/>
    <col min="14090" max="14090" width="16.28515625" style="1" customWidth="1"/>
    <col min="14091" max="14091" width="17.5703125" style="1" customWidth="1"/>
    <col min="14092" max="14336" width="11.42578125" style="1"/>
    <col min="14337" max="14337" width="2.7109375" style="1" customWidth="1"/>
    <col min="14338" max="14338" width="21.5703125" style="1" customWidth="1"/>
    <col min="14339" max="14339" width="11.42578125" style="1"/>
    <col min="14340" max="14340" width="10" style="1" customWidth="1"/>
    <col min="14341" max="14341" width="10.140625" style="1" customWidth="1"/>
    <col min="14342" max="14342" width="15.85546875" style="1" customWidth="1"/>
    <col min="14343" max="14343" width="16" style="1" customWidth="1"/>
    <col min="14344" max="14344" width="17.85546875" style="1" customWidth="1"/>
    <col min="14345" max="14345" width="17.140625" style="1" customWidth="1"/>
    <col min="14346" max="14346" width="16.28515625" style="1" customWidth="1"/>
    <col min="14347" max="14347" width="17.5703125" style="1" customWidth="1"/>
    <col min="14348" max="14592" width="11.42578125" style="1"/>
    <col min="14593" max="14593" width="2.7109375" style="1" customWidth="1"/>
    <col min="14594" max="14594" width="21.5703125" style="1" customWidth="1"/>
    <col min="14595" max="14595" width="11.42578125" style="1"/>
    <col min="14596" max="14596" width="10" style="1" customWidth="1"/>
    <col min="14597" max="14597" width="10.140625" style="1" customWidth="1"/>
    <col min="14598" max="14598" width="15.85546875" style="1" customWidth="1"/>
    <col min="14599" max="14599" width="16" style="1" customWidth="1"/>
    <col min="14600" max="14600" width="17.85546875" style="1" customWidth="1"/>
    <col min="14601" max="14601" width="17.140625" style="1" customWidth="1"/>
    <col min="14602" max="14602" width="16.28515625" style="1" customWidth="1"/>
    <col min="14603" max="14603" width="17.5703125" style="1" customWidth="1"/>
    <col min="14604" max="14848" width="11.42578125" style="1"/>
    <col min="14849" max="14849" width="2.7109375" style="1" customWidth="1"/>
    <col min="14850" max="14850" width="21.5703125" style="1" customWidth="1"/>
    <col min="14851" max="14851" width="11.42578125" style="1"/>
    <col min="14852" max="14852" width="10" style="1" customWidth="1"/>
    <col min="14853" max="14853" width="10.140625" style="1" customWidth="1"/>
    <col min="14854" max="14854" width="15.85546875" style="1" customWidth="1"/>
    <col min="14855" max="14855" width="16" style="1" customWidth="1"/>
    <col min="14856" max="14856" width="17.85546875" style="1" customWidth="1"/>
    <col min="14857" max="14857" width="17.140625" style="1" customWidth="1"/>
    <col min="14858" max="14858" width="16.28515625" style="1" customWidth="1"/>
    <col min="14859" max="14859" width="17.5703125" style="1" customWidth="1"/>
    <col min="14860" max="15104" width="11.42578125" style="1"/>
    <col min="15105" max="15105" width="2.7109375" style="1" customWidth="1"/>
    <col min="15106" max="15106" width="21.5703125" style="1" customWidth="1"/>
    <col min="15107" max="15107" width="11.42578125" style="1"/>
    <col min="15108" max="15108" width="10" style="1" customWidth="1"/>
    <col min="15109" max="15109" width="10.140625" style="1" customWidth="1"/>
    <col min="15110" max="15110" width="15.85546875" style="1" customWidth="1"/>
    <col min="15111" max="15111" width="16" style="1" customWidth="1"/>
    <col min="15112" max="15112" width="17.85546875" style="1" customWidth="1"/>
    <col min="15113" max="15113" width="17.140625" style="1" customWidth="1"/>
    <col min="15114" max="15114" width="16.28515625" style="1" customWidth="1"/>
    <col min="15115" max="15115" width="17.5703125" style="1" customWidth="1"/>
    <col min="15116" max="15360" width="11.42578125" style="1"/>
    <col min="15361" max="15361" width="2.7109375" style="1" customWidth="1"/>
    <col min="15362" max="15362" width="21.5703125" style="1" customWidth="1"/>
    <col min="15363" max="15363" width="11.42578125" style="1"/>
    <col min="15364" max="15364" width="10" style="1" customWidth="1"/>
    <col min="15365" max="15365" width="10.140625" style="1" customWidth="1"/>
    <col min="15366" max="15366" width="15.85546875" style="1" customWidth="1"/>
    <col min="15367" max="15367" width="16" style="1" customWidth="1"/>
    <col min="15368" max="15368" width="17.85546875" style="1" customWidth="1"/>
    <col min="15369" max="15369" width="17.140625" style="1" customWidth="1"/>
    <col min="15370" max="15370" width="16.28515625" style="1" customWidth="1"/>
    <col min="15371" max="15371" width="17.5703125" style="1" customWidth="1"/>
    <col min="15372" max="15616" width="11.42578125" style="1"/>
    <col min="15617" max="15617" width="2.7109375" style="1" customWidth="1"/>
    <col min="15618" max="15618" width="21.5703125" style="1" customWidth="1"/>
    <col min="15619" max="15619" width="11.42578125" style="1"/>
    <col min="15620" max="15620" width="10" style="1" customWidth="1"/>
    <col min="15621" max="15621" width="10.140625" style="1" customWidth="1"/>
    <col min="15622" max="15622" width="15.85546875" style="1" customWidth="1"/>
    <col min="15623" max="15623" width="16" style="1" customWidth="1"/>
    <col min="15624" max="15624" width="17.85546875" style="1" customWidth="1"/>
    <col min="15625" max="15625" width="17.140625" style="1" customWidth="1"/>
    <col min="15626" max="15626" width="16.28515625" style="1" customWidth="1"/>
    <col min="15627" max="15627" width="17.5703125" style="1" customWidth="1"/>
    <col min="15628" max="15872" width="11.42578125" style="1"/>
    <col min="15873" max="15873" width="2.7109375" style="1" customWidth="1"/>
    <col min="15874" max="15874" width="21.5703125" style="1" customWidth="1"/>
    <col min="15875" max="15875" width="11.42578125" style="1"/>
    <col min="15876" max="15876" width="10" style="1" customWidth="1"/>
    <col min="15877" max="15877" width="10.140625" style="1" customWidth="1"/>
    <col min="15878" max="15878" width="15.85546875" style="1" customWidth="1"/>
    <col min="15879" max="15879" width="16" style="1" customWidth="1"/>
    <col min="15880" max="15880" width="17.85546875" style="1" customWidth="1"/>
    <col min="15881" max="15881" width="17.140625" style="1" customWidth="1"/>
    <col min="15882" max="15882" width="16.28515625" style="1" customWidth="1"/>
    <col min="15883" max="15883" width="17.5703125" style="1" customWidth="1"/>
    <col min="15884" max="16128" width="11.42578125" style="1"/>
    <col min="16129" max="16129" width="2.7109375" style="1" customWidth="1"/>
    <col min="16130" max="16130" width="21.5703125" style="1" customWidth="1"/>
    <col min="16131" max="16131" width="11.42578125" style="1"/>
    <col min="16132" max="16132" width="10" style="1" customWidth="1"/>
    <col min="16133" max="16133" width="10.140625" style="1" customWidth="1"/>
    <col min="16134" max="16134" width="15.85546875" style="1" customWidth="1"/>
    <col min="16135" max="16135" width="16" style="1" customWidth="1"/>
    <col min="16136" max="16136" width="17.85546875" style="1" customWidth="1"/>
    <col min="16137" max="16137" width="17.140625" style="1" customWidth="1"/>
    <col min="16138" max="16138" width="16.28515625" style="1" customWidth="1"/>
    <col min="16139" max="16139" width="17.5703125" style="1" customWidth="1"/>
    <col min="16140" max="16384" width="11.42578125" style="1"/>
  </cols>
  <sheetData>
    <row r="1" spans="1:13" x14ac:dyDescent="0.2">
      <c r="A1" s="68" t="s">
        <v>35</v>
      </c>
      <c r="L1" s="2"/>
      <c r="M1" s="2"/>
    </row>
    <row r="2" spans="1:13" x14ac:dyDescent="0.2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5" t="s">
        <v>34</v>
      </c>
      <c r="B3" s="6"/>
      <c r="C3" s="7"/>
      <c r="D3" s="7"/>
      <c r="E3" s="8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">
      <c r="A5" s="9" t="s">
        <v>1</v>
      </c>
      <c r="B5" s="10"/>
      <c r="C5" s="9"/>
      <c r="D5" s="10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11" t="s">
        <v>2</v>
      </c>
      <c r="B6" s="12"/>
      <c r="C6" s="12"/>
      <c r="D6" s="70" t="s">
        <v>3</v>
      </c>
      <c r="E6" s="71"/>
      <c r="F6" s="13" t="s">
        <v>4</v>
      </c>
      <c r="G6" s="13" t="s">
        <v>5</v>
      </c>
      <c r="H6" s="14" t="s">
        <v>6</v>
      </c>
      <c r="I6" s="13" t="s">
        <v>4</v>
      </c>
      <c r="J6" s="13" t="s">
        <v>5</v>
      </c>
      <c r="K6" s="14" t="s">
        <v>6</v>
      </c>
      <c r="L6" s="15"/>
      <c r="M6" s="2"/>
    </row>
    <row r="7" spans="1:13" x14ac:dyDescent="0.2">
      <c r="A7" s="10"/>
      <c r="B7" s="10"/>
      <c r="C7" s="10"/>
      <c r="D7" s="16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10</v>
      </c>
      <c r="K7" s="17" t="s">
        <v>11</v>
      </c>
      <c r="L7" s="2"/>
      <c r="M7" s="2"/>
    </row>
    <row r="8" spans="1:13" x14ac:dyDescent="0.2">
      <c r="A8" s="18"/>
      <c r="B8" s="18"/>
      <c r="C8" s="18"/>
      <c r="D8" s="18"/>
      <c r="E8" s="18"/>
      <c r="F8" s="19" t="s">
        <v>13</v>
      </c>
      <c r="G8" s="19" t="s">
        <v>14</v>
      </c>
      <c r="H8" s="19" t="s">
        <v>15</v>
      </c>
      <c r="I8" s="19" t="s">
        <v>16</v>
      </c>
      <c r="J8" s="20" t="s">
        <v>17</v>
      </c>
      <c r="K8" s="20" t="s">
        <v>17</v>
      </c>
      <c r="L8" s="2"/>
      <c r="M8" s="2"/>
    </row>
    <row r="9" spans="1:13" x14ac:dyDescent="0.2">
      <c r="A9" s="10"/>
      <c r="B9" s="10"/>
      <c r="C9" s="10"/>
      <c r="D9" s="21"/>
      <c r="E9" s="21"/>
      <c r="F9" s="16"/>
      <c r="G9" s="16"/>
      <c r="H9" s="16"/>
      <c r="I9" s="16"/>
      <c r="J9" s="22"/>
      <c r="K9" s="22"/>
      <c r="L9" s="2"/>
      <c r="M9" s="2"/>
    </row>
    <row r="10" spans="1:13" x14ac:dyDescent="0.2">
      <c r="A10" s="23">
        <v>1</v>
      </c>
      <c r="B10" s="9" t="s">
        <v>18</v>
      </c>
      <c r="C10" s="10"/>
      <c r="D10" s="24">
        <v>1.08</v>
      </c>
      <c r="E10" s="25">
        <v>3.0000000000000001E-3</v>
      </c>
      <c r="F10" s="26">
        <v>78580212</v>
      </c>
      <c r="G10" s="26">
        <v>78580212</v>
      </c>
      <c r="H10" s="26">
        <f>G10-F10</f>
        <v>0</v>
      </c>
      <c r="I10" s="26">
        <v>72900553</v>
      </c>
      <c r="J10" s="26">
        <v>73137647</v>
      </c>
      <c r="K10" s="26">
        <f>J10-I10</f>
        <v>237094</v>
      </c>
      <c r="L10" s="2"/>
      <c r="M10" s="2"/>
    </row>
    <row r="11" spans="1:13" x14ac:dyDescent="0.2">
      <c r="A11" s="23">
        <v>2</v>
      </c>
      <c r="B11" s="9" t="s">
        <v>19</v>
      </c>
      <c r="C11" s="10"/>
      <c r="D11" s="24">
        <v>0.46</v>
      </c>
      <c r="E11" s="24">
        <v>0.01</v>
      </c>
      <c r="F11" s="26">
        <v>22982408</v>
      </c>
      <c r="G11" s="26">
        <v>22982408</v>
      </c>
      <c r="H11" s="26">
        <f>G11-F11</f>
        <v>0</v>
      </c>
      <c r="I11" s="26">
        <v>51211609</v>
      </c>
      <c r="J11" s="26">
        <v>51828558</v>
      </c>
      <c r="K11" s="26">
        <f>J11-I11</f>
        <v>616949</v>
      </c>
      <c r="L11" s="2"/>
      <c r="M11" s="2"/>
    </row>
    <row r="12" spans="1:13" x14ac:dyDescent="0.2">
      <c r="A12" s="10"/>
      <c r="B12" s="10"/>
      <c r="C12" s="10"/>
      <c r="D12" s="21"/>
      <c r="E12" s="21"/>
      <c r="F12" s="26"/>
      <c r="G12" s="26"/>
      <c r="H12" s="26"/>
      <c r="I12" s="26"/>
      <c r="J12" s="26"/>
      <c r="K12" s="26"/>
      <c r="L12" s="2"/>
      <c r="M12" s="2"/>
    </row>
    <row r="13" spans="1:13" s="10" customFormat="1" x14ac:dyDescent="0.2">
      <c r="A13" s="2"/>
      <c r="B13" s="2"/>
      <c r="C13" s="2"/>
      <c r="D13" s="27"/>
      <c r="E13" s="27"/>
      <c r="F13" s="28"/>
      <c r="G13" s="28"/>
      <c r="H13" s="28"/>
      <c r="I13" s="28"/>
      <c r="J13" s="28"/>
      <c r="K13" s="28"/>
      <c r="L13" s="2"/>
    </row>
    <row r="14" spans="1:13" s="10" customFormat="1" x14ac:dyDescent="0.2">
      <c r="A14" s="9" t="s">
        <v>20</v>
      </c>
      <c r="C14" s="9"/>
      <c r="D14" s="9"/>
      <c r="F14" s="9"/>
      <c r="G14" s="28"/>
      <c r="H14" s="28"/>
      <c r="I14" s="28"/>
      <c r="J14" s="28"/>
      <c r="K14" s="28"/>
      <c r="L14" s="2"/>
    </row>
    <row r="15" spans="1:13" s="10" customFormat="1" x14ac:dyDescent="0.2">
      <c r="A15" s="11" t="s">
        <v>2</v>
      </c>
      <c r="B15" s="12"/>
      <c r="C15" s="12"/>
      <c r="D15" s="70" t="s">
        <v>3</v>
      </c>
      <c r="E15" s="71"/>
      <c r="F15" s="29" t="s">
        <v>21</v>
      </c>
      <c r="G15" s="29" t="s">
        <v>21</v>
      </c>
      <c r="H15" s="30" t="s">
        <v>22</v>
      </c>
      <c r="I15" s="30" t="s">
        <v>23</v>
      </c>
      <c r="J15" s="26"/>
      <c r="K15" s="26"/>
      <c r="L15" s="2"/>
    </row>
    <row r="16" spans="1:13" s="10" customFormat="1" ht="10.5" x14ac:dyDescent="0.15">
      <c r="D16" s="16" t="s">
        <v>7</v>
      </c>
      <c r="E16" s="16" t="s">
        <v>8</v>
      </c>
      <c r="F16" s="22" t="s">
        <v>24</v>
      </c>
      <c r="G16" s="22" t="s">
        <v>24</v>
      </c>
      <c r="H16" s="16" t="s">
        <v>25</v>
      </c>
      <c r="I16" s="16" t="s">
        <v>11</v>
      </c>
      <c r="J16" s="26"/>
      <c r="K16" s="26"/>
    </row>
    <row r="17" spans="1:15" x14ac:dyDescent="0.2">
      <c r="A17" s="10"/>
      <c r="B17" s="10"/>
      <c r="C17" s="10"/>
      <c r="D17" s="21"/>
      <c r="E17" s="21"/>
      <c r="F17" s="22" t="s">
        <v>26</v>
      </c>
      <c r="G17" s="16" t="s">
        <v>27</v>
      </c>
      <c r="H17" s="22" t="s">
        <v>28</v>
      </c>
      <c r="I17" s="16" t="s">
        <v>29</v>
      </c>
      <c r="J17" s="26"/>
      <c r="K17" s="26"/>
      <c r="L17" s="10"/>
      <c r="M17" s="2"/>
    </row>
    <row r="18" spans="1:15" s="10" customFormat="1" ht="10.5" x14ac:dyDescent="0.15">
      <c r="A18" s="18"/>
      <c r="B18" s="18"/>
      <c r="C18" s="18"/>
      <c r="D18" s="31"/>
      <c r="E18" s="31"/>
      <c r="F18" s="32" t="s">
        <v>30</v>
      </c>
      <c r="G18" s="32" t="s">
        <v>31</v>
      </c>
      <c r="H18" s="32" t="s">
        <v>32</v>
      </c>
      <c r="I18" s="32" t="s">
        <v>32</v>
      </c>
      <c r="J18" s="26"/>
      <c r="K18" s="26"/>
    </row>
    <row r="19" spans="1:15" x14ac:dyDescent="0.2">
      <c r="A19" s="10"/>
      <c r="B19" s="10"/>
      <c r="C19" s="2"/>
      <c r="D19" s="27"/>
      <c r="E19" s="27"/>
      <c r="F19" s="28"/>
      <c r="G19" s="28"/>
      <c r="H19" s="28"/>
      <c r="I19" s="28"/>
      <c r="J19" s="28"/>
      <c r="K19" s="28"/>
      <c r="L19" s="10"/>
      <c r="M19" s="2"/>
    </row>
    <row r="20" spans="1:15" x14ac:dyDescent="0.2">
      <c r="A20" s="23">
        <v>3</v>
      </c>
      <c r="B20" s="10" t="s">
        <v>33</v>
      </c>
      <c r="C20" s="10"/>
      <c r="D20" s="24">
        <v>1.06</v>
      </c>
      <c r="E20" s="24">
        <v>0.01</v>
      </c>
      <c r="F20" s="26">
        <v>65610643</v>
      </c>
      <c r="G20" s="26">
        <v>69055288</v>
      </c>
      <c r="H20" s="26">
        <v>135144161</v>
      </c>
      <c r="I20" s="26">
        <f>+H20-G20-F20</f>
        <v>478230</v>
      </c>
      <c r="J20" s="26"/>
      <c r="K20" s="26"/>
      <c r="L20" s="2"/>
      <c r="M20" s="2"/>
    </row>
    <row r="21" spans="1:15" x14ac:dyDescent="0.2">
      <c r="A21" s="10"/>
      <c r="B21" s="2"/>
      <c r="C21" s="2"/>
      <c r="D21" s="27"/>
      <c r="E21" s="27"/>
      <c r="F21" s="28"/>
      <c r="G21" s="28"/>
      <c r="H21" s="28"/>
      <c r="I21" s="26"/>
      <c r="J21" s="28"/>
      <c r="K21" s="28"/>
      <c r="L21" s="10"/>
      <c r="M21" s="2"/>
    </row>
    <row r="22" spans="1:15" x14ac:dyDescent="0.2">
      <c r="A22" s="2"/>
      <c r="B22" s="2"/>
      <c r="C22" s="2"/>
      <c r="D22" s="27"/>
      <c r="E22" s="27"/>
      <c r="F22" s="28"/>
      <c r="G22" s="28"/>
      <c r="H22" s="28"/>
      <c r="I22" s="28"/>
      <c r="J22" s="28"/>
      <c r="K22" s="28"/>
      <c r="L22" s="2"/>
      <c r="M22" s="2"/>
    </row>
    <row r="23" spans="1:15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2"/>
      <c r="M23" s="2"/>
    </row>
    <row r="24" spans="1:1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3" t="s">
        <v>35</v>
      </c>
      <c r="B25" s="3"/>
      <c r="C25" s="7"/>
      <c r="D25" s="7"/>
      <c r="E25" s="7"/>
      <c r="F25" s="34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6" t="s">
        <v>36</v>
      </c>
      <c r="B26" s="6"/>
      <c r="C26" s="7"/>
      <c r="D26" s="7"/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5" t="s">
        <v>34</v>
      </c>
      <c r="B27" s="6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  <c r="N27" s="35"/>
      <c r="O27" s="8"/>
    </row>
    <row r="28" spans="1:15" x14ac:dyDescent="0.2">
      <c r="A28" s="11" t="s">
        <v>2</v>
      </c>
      <c r="B28" s="11"/>
      <c r="C28" s="30" t="s">
        <v>16</v>
      </c>
      <c r="D28" s="30" t="s">
        <v>16</v>
      </c>
      <c r="E28" s="71" t="s">
        <v>3</v>
      </c>
      <c r="F28" s="71"/>
      <c r="G28" s="30" t="s">
        <v>37</v>
      </c>
      <c r="H28" s="29" t="s">
        <v>38</v>
      </c>
      <c r="I28" s="29" t="s">
        <v>39</v>
      </c>
      <c r="J28" s="30" t="s">
        <v>40</v>
      </c>
      <c r="K28" s="30" t="s">
        <v>5</v>
      </c>
      <c r="L28" s="30" t="s">
        <v>5</v>
      </c>
      <c r="M28" s="30" t="s">
        <v>5</v>
      </c>
      <c r="N28" s="30" t="s">
        <v>5</v>
      </c>
      <c r="O28" s="34"/>
    </row>
    <row r="29" spans="1:15" x14ac:dyDescent="0.2">
      <c r="A29" s="8"/>
      <c r="B29" s="8"/>
      <c r="C29" s="22" t="s">
        <v>41</v>
      </c>
      <c r="D29" s="16" t="s">
        <v>42</v>
      </c>
      <c r="E29" s="16" t="s">
        <v>7</v>
      </c>
      <c r="F29" s="16" t="s">
        <v>8</v>
      </c>
      <c r="G29" s="22" t="s">
        <v>43</v>
      </c>
      <c r="H29" s="22" t="s">
        <v>44</v>
      </c>
      <c r="I29" s="16" t="s">
        <v>45</v>
      </c>
      <c r="J29" s="16" t="s">
        <v>46</v>
      </c>
      <c r="K29" s="16" t="s">
        <v>47</v>
      </c>
      <c r="L29" s="16" t="s">
        <v>48</v>
      </c>
      <c r="M29" s="36" t="s">
        <v>49</v>
      </c>
      <c r="N29" s="37" t="s">
        <v>50</v>
      </c>
      <c r="O29" s="34"/>
    </row>
    <row r="30" spans="1:15" x14ac:dyDescent="0.2">
      <c r="A30" s="35"/>
      <c r="B30" s="35"/>
      <c r="C30" s="35"/>
      <c r="D30" s="35"/>
      <c r="E30" s="35"/>
      <c r="F30" s="35"/>
      <c r="G30" s="38" t="s">
        <v>51</v>
      </c>
      <c r="H30" s="38" t="s">
        <v>41</v>
      </c>
      <c r="I30" s="38" t="s">
        <v>51</v>
      </c>
      <c r="J30" s="32"/>
      <c r="K30" s="39"/>
      <c r="L30" s="39"/>
      <c r="M30" s="39"/>
      <c r="N30" s="39"/>
      <c r="O30" s="8"/>
    </row>
    <row r="31" spans="1:15" x14ac:dyDescent="0.2">
      <c r="A31" s="8"/>
      <c r="B31" s="8"/>
      <c r="C31" s="8"/>
      <c r="D31" s="8"/>
      <c r="E31" s="8"/>
      <c r="F31" s="8"/>
      <c r="G31" s="40"/>
      <c r="H31" s="22"/>
      <c r="I31" s="40"/>
      <c r="J31" s="41"/>
      <c r="K31" s="8"/>
      <c r="L31" s="8"/>
      <c r="M31" s="8"/>
      <c r="N31" s="8"/>
      <c r="O31" s="8"/>
    </row>
    <row r="32" spans="1:15" x14ac:dyDescent="0.2">
      <c r="A32" s="3" t="s">
        <v>52</v>
      </c>
      <c r="B32" s="8"/>
      <c r="C32" s="8"/>
      <c r="D32" s="8"/>
      <c r="E32" s="8"/>
      <c r="F32" s="8"/>
      <c r="G32" s="40"/>
      <c r="H32" s="8"/>
      <c r="I32" s="42"/>
      <c r="J32" s="41"/>
      <c r="K32" s="8"/>
      <c r="L32" s="8"/>
      <c r="M32" s="8"/>
      <c r="N32" s="8"/>
      <c r="O32" s="8"/>
    </row>
    <row r="33" spans="1:15" x14ac:dyDescent="0.2">
      <c r="A33" s="42">
        <v>1</v>
      </c>
      <c r="B33" s="43" t="s">
        <v>53</v>
      </c>
      <c r="C33" s="8">
        <v>1948135</v>
      </c>
      <c r="D33" s="8">
        <v>2493992</v>
      </c>
      <c r="E33" s="44">
        <v>1.37</v>
      </c>
      <c r="F33" s="44">
        <v>0.78</v>
      </c>
      <c r="G33" s="8">
        <v>3422060</v>
      </c>
      <c r="H33" s="8">
        <f t="shared" ref="H33:H58" si="0">+K33+L33+M33+N33</f>
        <v>3978914</v>
      </c>
      <c r="I33" s="42">
        <f t="shared" ref="I33:I58" si="1">H33-G33</f>
        <v>556854</v>
      </c>
      <c r="J33" s="8">
        <v>3187</v>
      </c>
      <c r="K33" s="8">
        <v>0</v>
      </c>
      <c r="L33" s="8">
        <v>1473925</v>
      </c>
      <c r="M33" s="8">
        <v>0</v>
      </c>
      <c r="N33" s="8">
        <v>2504989</v>
      </c>
      <c r="O33" s="8"/>
    </row>
    <row r="34" spans="1:15" x14ac:dyDescent="0.2">
      <c r="A34" s="42">
        <v>2</v>
      </c>
      <c r="B34" s="43" t="s">
        <v>54</v>
      </c>
      <c r="C34" s="8">
        <v>8569690</v>
      </c>
      <c r="D34" s="8">
        <v>18249046</v>
      </c>
      <c r="E34" s="44">
        <v>2.29</v>
      </c>
      <c r="F34" s="44">
        <v>0.47</v>
      </c>
      <c r="G34" s="8">
        <v>42255315</v>
      </c>
      <c r="H34" s="8">
        <f t="shared" si="0"/>
        <v>50018820</v>
      </c>
      <c r="I34" s="42">
        <f t="shared" si="1"/>
        <v>7763505</v>
      </c>
      <c r="J34" s="8">
        <v>4749629</v>
      </c>
      <c r="K34" s="8">
        <v>0</v>
      </c>
      <c r="L34" s="8">
        <v>33732994</v>
      </c>
      <c r="M34" s="8">
        <v>0</v>
      </c>
      <c r="N34" s="8">
        <v>16285826</v>
      </c>
      <c r="O34" s="8"/>
    </row>
    <row r="35" spans="1:15" x14ac:dyDescent="0.2">
      <c r="A35" s="42">
        <v>3</v>
      </c>
      <c r="B35" s="45" t="s">
        <v>55</v>
      </c>
      <c r="C35" s="8">
        <v>14372547</v>
      </c>
      <c r="D35" s="8">
        <v>22415964</v>
      </c>
      <c r="E35" s="44">
        <v>11.55</v>
      </c>
      <c r="F35" s="44">
        <v>0.16</v>
      </c>
      <c r="G35" s="8">
        <v>269753467</v>
      </c>
      <c r="H35" s="8">
        <f t="shared" si="0"/>
        <v>274844920</v>
      </c>
      <c r="I35" s="42">
        <f t="shared" si="1"/>
        <v>5091453</v>
      </c>
      <c r="J35" s="8">
        <v>3937563</v>
      </c>
      <c r="K35" s="8">
        <v>235149767</v>
      </c>
      <c r="L35" s="8">
        <v>20231153</v>
      </c>
      <c r="M35" s="8">
        <v>0</v>
      </c>
      <c r="N35" s="8">
        <v>19464000</v>
      </c>
      <c r="O35" s="8"/>
    </row>
    <row r="36" spans="1:15" x14ac:dyDescent="0.2">
      <c r="A36" s="42">
        <v>4</v>
      </c>
      <c r="B36" s="43" t="s">
        <v>56</v>
      </c>
      <c r="C36" s="8">
        <v>9454537</v>
      </c>
      <c r="D36" s="8">
        <v>13326664</v>
      </c>
      <c r="E36" s="44">
        <v>5.69</v>
      </c>
      <c r="F36" s="44">
        <v>0.71</v>
      </c>
      <c r="G36" s="8">
        <v>87429695</v>
      </c>
      <c r="H36" s="8">
        <f t="shared" si="0"/>
        <v>96291970</v>
      </c>
      <c r="I36" s="42">
        <f t="shared" si="1"/>
        <v>8862275</v>
      </c>
      <c r="J36" s="8">
        <v>428213</v>
      </c>
      <c r="K36" s="8">
        <v>46495710</v>
      </c>
      <c r="L36" s="8">
        <v>31854030</v>
      </c>
      <c r="M36" s="8">
        <v>326503</v>
      </c>
      <c r="N36" s="8">
        <v>17615727</v>
      </c>
      <c r="O36" s="8"/>
    </row>
    <row r="37" spans="1:15" x14ac:dyDescent="0.2">
      <c r="A37" s="42">
        <v>5</v>
      </c>
      <c r="B37" s="43" t="s">
        <v>57</v>
      </c>
      <c r="C37" s="8">
        <v>87445609</v>
      </c>
      <c r="D37" s="8">
        <v>117162313</v>
      </c>
      <c r="E37" s="44">
        <v>13.22</v>
      </c>
      <c r="F37" s="44">
        <v>0.54</v>
      </c>
      <c r="G37" s="8">
        <v>1588684846</v>
      </c>
      <c r="H37" s="8">
        <f t="shared" si="0"/>
        <v>1613182652</v>
      </c>
      <c r="I37" s="42">
        <f t="shared" si="1"/>
        <v>24497806</v>
      </c>
      <c r="J37" s="8">
        <v>42971240</v>
      </c>
      <c r="K37" s="8">
        <v>1435977510</v>
      </c>
      <c r="L37" s="8">
        <v>66824467</v>
      </c>
      <c r="M37" s="8">
        <v>758890</v>
      </c>
      <c r="N37" s="8">
        <v>109621785</v>
      </c>
      <c r="O37" s="8"/>
    </row>
    <row r="38" spans="1:15" x14ac:dyDescent="0.2">
      <c r="A38" s="42">
        <v>6</v>
      </c>
      <c r="B38" s="43" t="s">
        <v>58</v>
      </c>
      <c r="C38" s="8">
        <v>1886379</v>
      </c>
      <c r="D38" s="8">
        <v>2318583</v>
      </c>
      <c r="E38" s="44">
        <v>0.39</v>
      </c>
      <c r="F38" s="44">
        <v>0.18</v>
      </c>
      <c r="G38" s="8">
        <v>2355233</v>
      </c>
      <c r="H38" s="8">
        <f t="shared" si="0"/>
        <v>2373588</v>
      </c>
      <c r="I38" s="42">
        <f t="shared" si="1"/>
        <v>18355</v>
      </c>
      <c r="J38" s="8">
        <v>0</v>
      </c>
      <c r="K38" s="8">
        <v>0</v>
      </c>
      <c r="L38" s="8">
        <v>295740</v>
      </c>
      <c r="M38" s="8">
        <v>173114</v>
      </c>
      <c r="N38" s="8">
        <v>1904734</v>
      </c>
      <c r="O38" s="8"/>
    </row>
    <row r="39" spans="1:15" x14ac:dyDescent="0.2">
      <c r="A39" s="42">
        <v>7</v>
      </c>
      <c r="B39" s="45" t="s">
        <v>59</v>
      </c>
      <c r="C39" s="8">
        <v>14614931</v>
      </c>
      <c r="D39" s="8">
        <v>21490787</v>
      </c>
      <c r="E39" s="44">
        <v>2.15</v>
      </c>
      <c r="F39" s="44">
        <v>0.68</v>
      </c>
      <c r="G39" s="8">
        <v>46153484</v>
      </c>
      <c r="H39" s="8">
        <f t="shared" si="0"/>
        <v>58626287</v>
      </c>
      <c r="I39" s="42">
        <f t="shared" si="1"/>
        <v>12472803</v>
      </c>
      <c r="J39" s="8">
        <v>374837</v>
      </c>
      <c r="K39" s="8">
        <v>0</v>
      </c>
      <c r="L39" s="8">
        <v>31538553</v>
      </c>
      <c r="M39" s="8">
        <v>0</v>
      </c>
      <c r="N39" s="8">
        <v>27087734</v>
      </c>
      <c r="O39" s="42"/>
    </row>
    <row r="40" spans="1:15" x14ac:dyDescent="0.2">
      <c r="A40" s="42">
        <v>8</v>
      </c>
      <c r="B40" s="45" t="s">
        <v>60</v>
      </c>
      <c r="C40" s="8">
        <v>45382940</v>
      </c>
      <c r="D40" s="8">
        <v>77594672</v>
      </c>
      <c r="E40" s="44">
        <v>10.08</v>
      </c>
      <c r="F40" s="44">
        <v>0.18</v>
      </c>
      <c r="G40" s="8">
        <v>870184550</v>
      </c>
      <c r="H40" s="8">
        <f t="shared" si="0"/>
        <v>891349622</v>
      </c>
      <c r="I40" s="42">
        <f t="shared" si="1"/>
        <v>21165072</v>
      </c>
      <c r="J40" s="8">
        <v>8917664</v>
      </c>
      <c r="K40" s="8">
        <v>707091080</v>
      </c>
      <c r="L40" s="8">
        <v>120301738</v>
      </c>
      <c r="M40" s="8">
        <v>0</v>
      </c>
      <c r="N40" s="8">
        <v>63956804</v>
      </c>
      <c r="O40" s="8"/>
    </row>
    <row r="41" spans="1:15" x14ac:dyDescent="0.2">
      <c r="A41" s="42">
        <v>9</v>
      </c>
      <c r="B41" s="43" t="s">
        <v>61</v>
      </c>
      <c r="C41" s="42">
        <v>1886379</v>
      </c>
      <c r="D41" s="42">
        <v>2952237</v>
      </c>
      <c r="E41" s="46">
        <v>0.36</v>
      </c>
      <c r="F41" s="46">
        <v>0.1</v>
      </c>
      <c r="G41" s="42">
        <v>2665600</v>
      </c>
      <c r="H41" s="8">
        <f t="shared" si="0"/>
        <v>3690130</v>
      </c>
      <c r="I41" s="42">
        <f t="shared" si="1"/>
        <v>1024530</v>
      </c>
      <c r="J41" s="42">
        <v>48278</v>
      </c>
      <c r="K41" s="42">
        <v>0</v>
      </c>
      <c r="L41" s="42">
        <v>779221</v>
      </c>
      <c r="M41" s="42">
        <v>0</v>
      </c>
      <c r="N41" s="42">
        <v>2910909</v>
      </c>
      <c r="O41" s="8"/>
    </row>
    <row r="42" spans="1:15" x14ac:dyDescent="0.2">
      <c r="A42" s="42">
        <v>10</v>
      </c>
      <c r="B42" s="43" t="s">
        <v>62</v>
      </c>
      <c r="C42" s="8">
        <v>15737213</v>
      </c>
      <c r="D42" s="8">
        <v>55475311</v>
      </c>
      <c r="E42" s="44">
        <v>5.39</v>
      </c>
      <c r="F42" s="44">
        <v>0.05</v>
      </c>
      <c r="G42" s="8">
        <v>312191981</v>
      </c>
      <c r="H42" s="8">
        <f t="shared" si="0"/>
        <v>347804408</v>
      </c>
      <c r="I42" s="42">
        <f t="shared" si="1"/>
        <v>35612427</v>
      </c>
      <c r="J42" s="8">
        <v>1713808</v>
      </c>
      <c r="K42" s="8">
        <v>293489834</v>
      </c>
      <c r="L42" s="8">
        <v>2839773</v>
      </c>
      <c r="M42" s="8">
        <v>125161</v>
      </c>
      <c r="N42" s="8">
        <v>51349640</v>
      </c>
      <c r="O42" s="8"/>
    </row>
    <row r="43" spans="1:15" x14ac:dyDescent="0.2">
      <c r="A43" s="42">
        <v>11</v>
      </c>
      <c r="B43" s="43" t="s">
        <v>63</v>
      </c>
      <c r="C43" s="8">
        <v>114247547</v>
      </c>
      <c r="D43" s="8">
        <v>206611895</v>
      </c>
      <c r="E43" s="44">
        <v>10.3</v>
      </c>
      <c r="F43" s="44">
        <v>0.52</v>
      </c>
      <c r="G43" s="8">
        <v>2239860682</v>
      </c>
      <c r="H43" s="8">
        <f t="shared" si="0"/>
        <v>2343692164</v>
      </c>
      <c r="I43" s="42">
        <f t="shared" si="1"/>
        <v>103831482</v>
      </c>
      <c r="J43" s="8">
        <v>43005556</v>
      </c>
      <c r="K43" s="8">
        <v>1952257597</v>
      </c>
      <c r="L43" s="8">
        <v>166075212</v>
      </c>
      <c r="M43" s="8">
        <v>556792</v>
      </c>
      <c r="N43" s="8">
        <v>224802563</v>
      </c>
      <c r="O43" s="8"/>
    </row>
    <row r="44" spans="1:15" x14ac:dyDescent="0.2">
      <c r="A44" s="42">
        <v>12</v>
      </c>
      <c r="B44" s="43" t="s">
        <v>64</v>
      </c>
      <c r="C44" s="8">
        <v>58860894</v>
      </c>
      <c r="D44" s="8">
        <v>92502476</v>
      </c>
      <c r="E44" s="44">
        <v>11.8</v>
      </c>
      <c r="F44" s="44">
        <v>0.14000000000000001</v>
      </c>
      <c r="G44" s="8">
        <v>1162451299</v>
      </c>
      <c r="H44" s="8">
        <f t="shared" si="0"/>
        <v>1169561660</v>
      </c>
      <c r="I44" s="42">
        <f t="shared" si="1"/>
        <v>7110361</v>
      </c>
      <c r="J44" s="8">
        <v>9132036</v>
      </c>
      <c r="K44" s="8">
        <v>1056803537</v>
      </c>
      <c r="L44" s="8">
        <v>47396082</v>
      </c>
      <c r="M44" s="8">
        <v>0</v>
      </c>
      <c r="N44" s="8">
        <v>65362041</v>
      </c>
      <c r="O44" s="8"/>
    </row>
    <row r="45" spans="1:15" x14ac:dyDescent="0.2">
      <c r="A45" s="42">
        <v>13</v>
      </c>
      <c r="B45" s="45" t="s">
        <v>65</v>
      </c>
      <c r="C45" s="8">
        <v>25032440</v>
      </c>
      <c r="D45" s="8">
        <v>40860285</v>
      </c>
      <c r="E45" s="44">
        <v>10.16</v>
      </c>
      <c r="F45" s="44">
        <v>0.2</v>
      </c>
      <c r="G45" s="8">
        <v>453099920</v>
      </c>
      <c r="H45" s="8">
        <f t="shared" si="0"/>
        <v>463005904</v>
      </c>
      <c r="I45" s="42">
        <f t="shared" si="1"/>
        <v>9905984</v>
      </c>
      <c r="J45" s="8">
        <v>5955465</v>
      </c>
      <c r="K45" s="8">
        <v>376198593</v>
      </c>
      <c r="L45" s="8">
        <v>52853337</v>
      </c>
      <c r="M45" s="8">
        <v>0</v>
      </c>
      <c r="N45" s="8">
        <v>33953974</v>
      </c>
      <c r="O45" s="8"/>
    </row>
    <row r="46" spans="1:15" x14ac:dyDescent="0.2">
      <c r="A46" s="42">
        <v>14</v>
      </c>
      <c r="B46" s="43" t="s">
        <v>66</v>
      </c>
      <c r="C46" s="8">
        <v>29208845</v>
      </c>
      <c r="D46" s="8">
        <v>44741547</v>
      </c>
      <c r="E46" s="44">
        <v>11.49</v>
      </c>
      <c r="F46" s="44">
        <v>0.65</v>
      </c>
      <c r="G46" s="8">
        <v>591096437</v>
      </c>
      <c r="H46" s="8">
        <f t="shared" si="0"/>
        <v>610457771</v>
      </c>
      <c r="I46" s="42">
        <f t="shared" si="1"/>
        <v>19361334</v>
      </c>
      <c r="J46" s="8">
        <v>4617833</v>
      </c>
      <c r="K46" s="8">
        <v>450026318</v>
      </c>
      <c r="L46" s="8">
        <v>112146722</v>
      </c>
      <c r="M46" s="8">
        <v>207460</v>
      </c>
      <c r="N46" s="8">
        <v>48077271</v>
      </c>
      <c r="O46" s="8"/>
    </row>
    <row r="47" spans="1:15" x14ac:dyDescent="0.2">
      <c r="A47" s="42">
        <v>15</v>
      </c>
      <c r="B47" s="43" t="s">
        <v>67</v>
      </c>
      <c r="C47" s="8">
        <v>1886379</v>
      </c>
      <c r="D47" s="8">
        <v>3285422</v>
      </c>
      <c r="E47" s="44">
        <v>0.45</v>
      </c>
      <c r="F47" s="44">
        <v>0.04</v>
      </c>
      <c r="G47" s="8">
        <v>3223373</v>
      </c>
      <c r="H47" s="8">
        <f t="shared" si="0"/>
        <v>3617768</v>
      </c>
      <c r="I47" s="42">
        <f t="shared" si="1"/>
        <v>394395</v>
      </c>
      <c r="J47" s="8">
        <v>1013419</v>
      </c>
      <c r="K47" s="8">
        <v>0</v>
      </c>
      <c r="L47" s="8">
        <v>1336994</v>
      </c>
      <c r="M47" s="8">
        <v>0</v>
      </c>
      <c r="N47" s="8">
        <v>2280774</v>
      </c>
      <c r="O47" s="8"/>
    </row>
    <row r="48" spans="1:15" x14ac:dyDescent="0.2">
      <c r="A48" s="42">
        <v>16</v>
      </c>
      <c r="B48" s="43" t="s">
        <v>68</v>
      </c>
      <c r="C48" s="8">
        <v>115859111</v>
      </c>
      <c r="D48" s="8">
        <v>214601368</v>
      </c>
      <c r="E48" s="44">
        <v>9.0500000000000007</v>
      </c>
      <c r="F48" s="44">
        <v>0.11</v>
      </c>
      <c r="G48" s="8">
        <v>2117691177</v>
      </c>
      <c r="H48" s="8">
        <f t="shared" si="0"/>
        <v>2204107675</v>
      </c>
      <c r="I48" s="42">
        <f t="shared" si="1"/>
        <v>86416498</v>
      </c>
      <c r="J48" s="8">
        <v>15057070</v>
      </c>
      <c r="K48" s="8">
        <v>1826768245</v>
      </c>
      <c r="L48" s="8">
        <v>175327842</v>
      </c>
      <c r="M48" s="8">
        <v>895197</v>
      </c>
      <c r="N48" s="8">
        <v>201116391</v>
      </c>
      <c r="O48" s="8"/>
    </row>
    <row r="49" spans="1:15" x14ac:dyDescent="0.2">
      <c r="A49" s="42">
        <v>17</v>
      </c>
      <c r="B49" s="43" t="s">
        <v>69</v>
      </c>
      <c r="C49" s="8">
        <v>22477163</v>
      </c>
      <c r="D49" s="8">
        <v>60361367</v>
      </c>
      <c r="E49" s="44">
        <v>2.08</v>
      </c>
      <c r="F49" s="44">
        <v>0.37</v>
      </c>
      <c r="G49" s="8">
        <v>183685333</v>
      </c>
      <c r="H49" s="8">
        <f>+K49+L49+M49+N49</f>
        <v>221124118</v>
      </c>
      <c r="I49" s="42">
        <f>H49-G49</f>
        <v>37438785</v>
      </c>
      <c r="J49" s="8">
        <v>9512514</v>
      </c>
      <c r="K49" s="8">
        <v>33922532</v>
      </c>
      <c r="L49" s="8">
        <v>129217368</v>
      </c>
      <c r="M49" s="8">
        <v>0</v>
      </c>
      <c r="N49" s="8">
        <v>57984218</v>
      </c>
      <c r="O49" s="8"/>
    </row>
    <row r="50" spans="1:15" x14ac:dyDescent="0.2">
      <c r="A50" s="42">
        <v>18</v>
      </c>
      <c r="B50" s="43" t="s">
        <v>70</v>
      </c>
      <c r="C50" s="8">
        <v>1886379</v>
      </c>
      <c r="D50" s="8">
        <v>3156599</v>
      </c>
      <c r="E50" s="44">
        <v>0.37</v>
      </c>
      <c r="F50" s="44">
        <v>0.15</v>
      </c>
      <c r="G50" s="8">
        <v>2558700</v>
      </c>
      <c r="H50" s="8">
        <f t="shared" si="0"/>
        <v>3550513</v>
      </c>
      <c r="I50" s="42">
        <f t="shared" si="1"/>
        <v>991813</v>
      </c>
      <c r="J50" s="8">
        <v>64070</v>
      </c>
      <c r="K50" s="8">
        <v>0</v>
      </c>
      <c r="L50" s="8">
        <v>672321</v>
      </c>
      <c r="M50" s="8">
        <v>0</v>
      </c>
      <c r="N50" s="8">
        <v>2878192</v>
      </c>
      <c r="O50" s="42"/>
    </row>
    <row r="51" spans="1:15" x14ac:dyDescent="0.2">
      <c r="A51" s="42">
        <v>19</v>
      </c>
      <c r="B51" s="45" t="s">
        <v>71</v>
      </c>
      <c r="C51" s="8">
        <v>1886379</v>
      </c>
      <c r="D51" s="8">
        <v>2315880</v>
      </c>
      <c r="E51" s="44">
        <v>13.87</v>
      </c>
      <c r="F51" s="44">
        <v>0.65</v>
      </c>
      <c r="G51" s="8">
        <v>32849503</v>
      </c>
      <c r="H51" s="8">
        <f t="shared" si="0"/>
        <v>33765728</v>
      </c>
      <c r="I51" s="42">
        <f t="shared" si="1"/>
        <v>916225</v>
      </c>
      <c r="J51" s="8">
        <v>58517</v>
      </c>
      <c r="K51" s="8">
        <v>29534448</v>
      </c>
      <c r="L51" s="8">
        <v>1436044</v>
      </c>
      <c r="M51" s="8">
        <v>0</v>
      </c>
      <c r="N51" s="8">
        <v>2795236</v>
      </c>
      <c r="O51" s="42"/>
    </row>
    <row r="52" spans="1:15" x14ac:dyDescent="0.2">
      <c r="A52" s="42">
        <v>20</v>
      </c>
      <c r="B52" s="43" t="s">
        <v>72</v>
      </c>
      <c r="C52" s="8">
        <v>95763269</v>
      </c>
      <c r="D52" s="8">
        <v>131589046</v>
      </c>
      <c r="E52" s="44">
        <v>12.35</v>
      </c>
      <c r="F52" s="44">
        <v>0.13</v>
      </c>
      <c r="G52" s="8">
        <v>1734793377</v>
      </c>
      <c r="H52" s="8">
        <f t="shared" si="0"/>
        <v>1745149651</v>
      </c>
      <c r="I52" s="42">
        <f t="shared" si="1"/>
        <v>10356274</v>
      </c>
      <c r="J52" s="8">
        <v>1973211</v>
      </c>
      <c r="K52" s="8">
        <v>1529878247</v>
      </c>
      <c r="L52" s="8">
        <v>111491432</v>
      </c>
      <c r="M52" s="8">
        <v>0</v>
      </c>
      <c r="N52" s="8">
        <v>103779972</v>
      </c>
      <c r="O52" s="8"/>
    </row>
    <row r="53" spans="1:15" x14ac:dyDescent="0.2">
      <c r="A53" s="42">
        <v>21</v>
      </c>
      <c r="B53" s="45" t="s">
        <v>73</v>
      </c>
      <c r="C53" s="8">
        <v>22120720</v>
      </c>
      <c r="D53" s="8">
        <v>32782860</v>
      </c>
      <c r="E53" s="44">
        <v>12.63</v>
      </c>
      <c r="F53" s="44">
        <v>0.16</v>
      </c>
      <c r="G53" s="8">
        <v>431191295</v>
      </c>
      <c r="H53" s="8">
        <f t="shared" si="0"/>
        <v>439637897</v>
      </c>
      <c r="I53" s="42">
        <f t="shared" si="1"/>
        <v>8446602</v>
      </c>
      <c r="J53" s="8">
        <v>714172</v>
      </c>
      <c r="K53" s="8">
        <v>402317124</v>
      </c>
      <c r="L53" s="8">
        <v>6753451</v>
      </c>
      <c r="M53" s="8">
        <v>0</v>
      </c>
      <c r="N53" s="8">
        <v>30567322</v>
      </c>
      <c r="O53" s="42"/>
    </row>
    <row r="54" spans="1:15" x14ac:dyDescent="0.2">
      <c r="A54" s="42">
        <v>22</v>
      </c>
      <c r="B54" s="43" t="s">
        <v>74</v>
      </c>
      <c r="C54" s="8">
        <v>42888081</v>
      </c>
      <c r="D54" s="8">
        <v>64035856</v>
      </c>
      <c r="E54" s="44">
        <v>12.34</v>
      </c>
      <c r="F54" s="44">
        <v>0.26</v>
      </c>
      <c r="G54" s="8">
        <v>839353172</v>
      </c>
      <c r="H54" s="8">
        <f t="shared" si="0"/>
        <v>849577450</v>
      </c>
      <c r="I54" s="42">
        <f t="shared" si="1"/>
        <v>10224278</v>
      </c>
      <c r="J54" s="8">
        <v>10634938</v>
      </c>
      <c r="K54" s="8">
        <v>761235423</v>
      </c>
      <c r="L54" s="8">
        <v>45114044</v>
      </c>
      <c r="M54" s="8">
        <v>129350</v>
      </c>
      <c r="N54" s="8">
        <v>43098633</v>
      </c>
      <c r="O54" s="42"/>
    </row>
    <row r="55" spans="1:15" x14ac:dyDescent="0.2">
      <c r="A55" s="42">
        <v>23</v>
      </c>
      <c r="B55" s="43" t="s">
        <v>75</v>
      </c>
      <c r="C55" s="8">
        <v>79393061</v>
      </c>
      <c r="D55" s="8">
        <v>87894862</v>
      </c>
      <c r="E55" s="44">
        <v>17.100000000000001</v>
      </c>
      <c r="F55" s="44">
        <v>0.35</v>
      </c>
      <c r="G55" s="8">
        <v>1560231083</v>
      </c>
      <c r="H55" s="8">
        <f t="shared" si="0"/>
        <v>1575853383</v>
      </c>
      <c r="I55" s="42">
        <f t="shared" si="1"/>
        <v>15622300</v>
      </c>
      <c r="J55" s="8">
        <v>7791975</v>
      </c>
      <c r="K55" s="8">
        <v>1450368851</v>
      </c>
      <c r="L55" s="8">
        <v>31990820</v>
      </c>
      <c r="M55" s="8"/>
      <c r="N55" s="8">
        <v>93493712</v>
      </c>
      <c r="O55" s="8"/>
    </row>
    <row r="56" spans="1:15" x14ac:dyDescent="0.2">
      <c r="A56" s="42">
        <v>24</v>
      </c>
      <c r="B56" s="43" t="s">
        <v>76</v>
      </c>
      <c r="C56" s="8">
        <v>14428634</v>
      </c>
      <c r="D56" s="8">
        <v>47834303</v>
      </c>
      <c r="E56" s="44">
        <v>5.73</v>
      </c>
      <c r="F56" s="44">
        <v>0.13</v>
      </c>
      <c r="G56" s="8">
        <v>282778978</v>
      </c>
      <c r="H56" s="8">
        <f t="shared" si="0"/>
        <v>294448257</v>
      </c>
      <c r="I56" s="42">
        <f t="shared" si="1"/>
        <v>11669279</v>
      </c>
      <c r="J56" s="8">
        <v>9692817</v>
      </c>
      <c r="K56" s="8">
        <v>265435736</v>
      </c>
      <c r="L56" s="8">
        <v>2916467</v>
      </c>
      <c r="M56" s="8">
        <v>1782</v>
      </c>
      <c r="N56" s="8">
        <v>26094272</v>
      </c>
      <c r="O56" s="8"/>
    </row>
    <row r="57" spans="1:15" x14ac:dyDescent="0.2">
      <c r="A57" s="42">
        <v>25</v>
      </c>
      <c r="B57" s="43" t="s">
        <v>77</v>
      </c>
      <c r="C57" s="8">
        <v>14533735</v>
      </c>
      <c r="D57" s="8">
        <v>105977347</v>
      </c>
      <c r="E57" s="44">
        <v>0.66</v>
      </c>
      <c r="F57" s="44">
        <v>0.12</v>
      </c>
      <c r="G57" s="8">
        <v>74544672</v>
      </c>
      <c r="H57" s="8">
        <f t="shared" si="0"/>
        <v>113676398</v>
      </c>
      <c r="I57" s="42">
        <f t="shared" si="1"/>
        <v>39131726</v>
      </c>
      <c r="J57" s="8">
        <v>54574301</v>
      </c>
      <c r="K57" s="8">
        <v>0</v>
      </c>
      <c r="L57" s="8">
        <v>60300140</v>
      </c>
      <c r="M57" s="8">
        <v>0</v>
      </c>
      <c r="N57" s="8">
        <v>53376258</v>
      </c>
      <c r="O57" s="8"/>
    </row>
    <row r="58" spans="1:15" x14ac:dyDescent="0.2">
      <c r="A58" s="42">
        <v>26</v>
      </c>
      <c r="B58" s="43" t="s">
        <v>78</v>
      </c>
      <c r="C58" s="8">
        <v>40526865</v>
      </c>
      <c r="D58" s="8">
        <v>59814523</v>
      </c>
      <c r="E58" s="44">
        <v>11.25</v>
      </c>
      <c r="F58" s="44">
        <v>0.25</v>
      </c>
      <c r="G58" s="8">
        <v>728619588</v>
      </c>
      <c r="H58" s="8">
        <f t="shared" si="0"/>
        <v>736820934</v>
      </c>
      <c r="I58" s="42">
        <f t="shared" si="1"/>
        <v>8201346</v>
      </c>
      <c r="J58" s="8">
        <v>3307665</v>
      </c>
      <c r="K58" s="8">
        <v>607941069</v>
      </c>
      <c r="L58" s="8">
        <v>81132795</v>
      </c>
      <c r="M58" s="8">
        <v>295013</v>
      </c>
      <c r="N58" s="8">
        <v>47452057</v>
      </c>
      <c r="O58" s="8"/>
    </row>
    <row r="59" spans="1:15" x14ac:dyDescent="0.2">
      <c r="A59" s="47" t="s">
        <v>79</v>
      </c>
      <c r="B59" s="48"/>
      <c r="C59" s="49">
        <f>SUM(C33:C58)</f>
        <v>882297862</v>
      </c>
      <c r="D59" s="49">
        <f>SUM(D33:D58)</f>
        <v>1531845205</v>
      </c>
      <c r="E59" s="50"/>
      <c r="F59" s="50"/>
      <c r="G59" s="49">
        <f t="shared" ref="G59:N59" si="2">SUM(G33:G58)</f>
        <v>15663124820</v>
      </c>
      <c r="H59" s="49">
        <f t="shared" si="2"/>
        <v>16150208582</v>
      </c>
      <c r="I59" s="49">
        <f t="shared" si="2"/>
        <v>487083762</v>
      </c>
      <c r="J59" s="49">
        <f t="shared" si="2"/>
        <v>240249978</v>
      </c>
      <c r="K59" s="49">
        <f t="shared" si="2"/>
        <v>13460891621</v>
      </c>
      <c r="L59" s="49">
        <f t="shared" si="2"/>
        <v>1336032665</v>
      </c>
      <c r="M59" s="49">
        <f t="shared" si="2"/>
        <v>3469262</v>
      </c>
      <c r="N59" s="49">
        <f t="shared" si="2"/>
        <v>1349815034</v>
      </c>
      <c r="O59" s="8"/>
    </row>
    <row r="60" spans="1:15" x14ac:dyDescent="0.2">
      <c r="A60" s="51"/>
      <c r="B60" s="51"/>
      <c r="C60" s="8"/>
      <c r="D60" s="8"/>
      <c r="E60" s="44"/>
      <c r="F60" s="44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">
      <c r="A61" s="3" t="s">
        <v>80</v>
      </c>
      <c r="B61" s="52"/>
      <c r="C61" s="8"/>
      <c r="D61" s="8"/>
      <c r="E61" s="44"/>
      <c r="F61" s="44"/>
      <c r="G61" s="8"/>
      <c r="H61" s="42"/>
      <c r="I61" s="42"/>
      <c r="J61" s="8"/>
      <c r="K61" s="8"/>
      <c r="L61" s="8"/>
      <c r="M61" s="8"/>
      <c r="N61" s="53"/>
      <c r="O61" s="8"/>
    </row>
    <row r="62" spans="1:15" x14ac:dyDescent="0.2">
      <c r="A62" s="42">
        <v>1</v>
      </c>
      <c r="B62" s="45" t="s">
        <v>81</v>
      </c>
      <c r="C62" s="8">
        <v>2515172</v>
      </c>
      <c r="D62" s="8">
        <v>23224035</v>
      </c>
      <c r="E62" s="44">
        <v>1.64</v>
      </c>
      <c r="F62" s="44">
        <v>0.03</v>
      </c>
      <c r="G62" s="8">
        <v>39928040</v>
      </c>
      <c r="H62" s="42">
        <f>+K62+L62+M62+N62</f>
        <v>49495355</v>
      </c>
      <c r="I62" s="42">
        <f>H62-G62</f>
        <v>9567315</v>
      </c>
      <c r="J62" s="8">
        <v>11428368</v>
      </c>
      <c r="K62" s="8">
        <v>37353061</v>
      </c>
      <c r="L62" s="8">
        <v>59807</v>
      </c>
      <c r="M62" s="8">
        <v>0</v>
      </c>
      <c r="N62" s="8">
        <v>12082487</v>
      </c>
      <c r="O62" s="8"/>
    </row>
    <row r="63" spans="1:15" x14ac:dyDescent="0.2">
      <c r="A63" s="42"/>
      <c r="B63" s="45"/>
      <c r="C63" s="8"/>
      <c r="D63" s="8"/>
      <c r="E63" s="44"/>
      <c r="F63" s="44"/>
      <c r="G63" s="8"/>
      <c r="H63" s="42"/>
      <c r="I63" s="42"/>
      <c r="J63" s="8"/>
      <c r="K63" s="8"/>
      <c r="L63" s="8"/>
      <c r="M63" s="8"/>
      <c r="N63" s="8"/>
      <c r="O63" s="8"/>
    </row>
    <row r="64" spans="1:15" x14ac:dyDescent="0.2">
      <c r="A64" s="47" t="s">
        <v>82</v>
      </c>
      <c r="B64" s="54"/>
      <c r="C64" s="49">
        <f>SUM(C62)</f>
        <v>2515172</v>
      </c>
      <c r="D64" s="49">
        <f>SUM(D62)</f>
        <v>23224035</v>
      </c>
      <c r="E64" s="50"/>
      <c r="F64" s="50"/>
      <c r="G64" s="49">
        <f t="shared" ref="G64:N64" si="3">SUM(G62)</f>
        <v>39928040</v>
      </c>
      <c r="H64" s="49">
        <f t="shared" si="3"/>
        <v>49495355</v>
      </c>
      <c r="I64" s="49">
        <f t="shared" si="3"/>
        <v>9567315</v>
      </c>
      <c r="J64" s="49">
        <f t="shared" si="3"/>
        <v>11428368</v>
      </c>
      <c r="K64" s="49">
        <f t="shared" si="3"/>
        <v>37353061</v>
      </c>
      <c r="L64" s="49">
        <f t="shared" si="3"/>
        <v>59807</v>
      </c>
      <c r="M64" s="49">
        <f t="shared" si="3"/>
        <v>0</v>
      </c>
      <c r="N64" s="49">
        <f t="shared" si="3"/>
        <v>12082487</v>
      </c>
      <c r="O64" s="8"/>
    </row>
    <row r="65" spans="1:15" ht="13.5" thickBot="1" x14ac:dyDescent="0.25">
      <c r="A65" s="8"/>
      <c r="B65" s="8"/>
      <c r="C65" s="8"/>
      <c r="D65" s="8"/>
      <c r="E65" s="44"/>
      <c r="F65" s="44"/>
      <c r="G65" s="8"/>
      <c r="H65" s="8"/>
      <c r="I65" s="8"/>
      <c r="J65" s="42"/>
      <c r="K65" s="42"/>
      <c r="L65" s="42"/>
      <c r="M65" s="8"/>
      <c r="N65" s="53"/>
      <c r="O65" s="8"/>
    </row>
    <row r="66" spans="1:15" ht="13.5" thickBot="1" x14ac:dyDescent="0.25">
      <c r="A66" s="55" t="s">
        <v>83</v>
      </c>
      <c r="B66" s="56"/>
      <c r="C66" s="57">
        <f>C59+C64</f>
        <v>884813034</v>
      </c>
      <c r="D66" s="57">
        <f>D59+D64</f>
        <v>1555069240</v>
      </c>
      <c r="E66" s="58"/>
      <c r="F66" s="58"/>
      <c r="G66" s="57">
        <f t="shared" ref="G66:N66" si="4">G59+G64</f>
        <v>15703052860</v>
      </c>
      <c r="H66" s="57">
        <f t="shared" si="4"/>
        <v>16199703937</v>
      </c>
      <c r="I66" s="57">
        <f t="shared" si="4"/>
        <v>496651077</v>
      </c>
      <c r="J66" s="57">
        <f t="shared" si="4"/>
        <v>251678346</v>
      </c>
      <c r="K66" s="59">
        <f t="shared" si="4"/>
        <v>13498244682</v>
      </c>
      <c r="L66" s="59">
        <f t="shared" si="4"/>
        <v>1336092472</v>
      </c>
      <c r="M66" s="57">
        <f t="shared" si="4"/>
        <v>3469262</v>
      </c>
      <c r="N66" s="57">
        <f t="shared" si="4"/>
        <v>1361897521</v>
      </c>
      <c r="O66" s="8"/>
    </row>
    <row r="67" spans="1:15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">
      <c r="A68" s="60" t="s">
        <v>84</v>
      </c>
      <c r="B68" s="69" t="s">
        <v>85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8"/>
    </row>
    <row r="69" spans="1:15" x14ac:dyDescent="0.2">
      <c r="A69" s="60" t="s">
        <v>86</v>
      </c>
      <c r="B69" s="69" t="s">
        <v>87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8"/>
    </row>
    <row r="70" spans="1:15" x14ac:dyDescent="0.2">
      <c r="A70" s="53"/>
      <c r="B70" s="8"/>
      <c r="C70" s="8"/>
      <c r="D70" s="8"/>
      <c r="E70" s="44"/>
      <c r="F70" s="44"/>
      <c r="G70" s="8"/>
      <c r="H70" s="8"/>
      <c r="I70" s="8"/>
      <c r="J70" s="8"/>
      <c r="K70" s="8"/>
      <c r="L70" s="8"/>
      <c r="M70" s="8"/>
      <c r="N70" s="8"/>
      <c r="O70" s="8"/>
    </row>
  </sheetData>
  <mergeCells count="5">
    <mergeCell ref="B68:N68"/>
    <mergeCell ref="B69:N69"/>
    <mergeCell ref="D6:E6"/>
    <mergeCell ref="D15:E15"/>
    <mergeCell ref="E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2.28515625" style="1" bestFit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2" width="13.7109375" style="1" bestFit="1" customWidth="1"/>
    <col min="13" max="13" width="11.42578125" style="1"/>
    <col min="14" max="14" width="12.28515625" style="1" bestFit="1" customWidth="1"/>
    <col min="15" max="256" width="11.42578125" style="1"/>
    <col min="257" max="257" width="2.7109375" style="1" customWidth="1"/>
    <col min="258" max="258" width="21.5703125" style="1" customWidth="1"/>
    <col min="259" max="259" width="11.42578125" style="1"/>
    <col min="260" max="260" width="10" style="1" customWidth="1"/>
    <col min="261" max="261" width="10.140625" style="1" customWidth="1"/>
    <col min="262" max="262" width="15.85546875" style="1" customWidth="1"/>
    <col min="263" max="263" width="16" style="1" customWidth="1"/>
    <col min="264" max="264" width="17.85546875" style="1" customWidth="1"/>
    <col min="265" max="265" width="17.140625" style="1" customWidth="1"/>
    <col min="266" max="266" width="16.28515625" style="1" customWidth="1"/>
    <col min="267" max="267" width="17.5703125" style="1" customWidth="1"/>
    <col min="268" max="512" width="11.42578125" style="1"/>
    <col min="513" max="513" width="2.7109375" style="1" customWidth="1"/>
    <col min="514" max="514" width="21.5703125" style="1" customWidth="1"/>
    <col min="515" max="515" width="11.42578125" style="1"/>
    <col min="516" max="516" width="10" style="1" customWidth="1"/>
    <col min="517" max="517" width="10.140625" style="1" customWidth="1"/>
    <col min="518" max="518" width="15.85546875" style="1" customWidth="1"/>
    <col min="519" max="519" width="16" style="1" customWidth="1"/>
    <col min="520" max="520" width="17.85546875" style="1" customWidth="1"/>
    <col min="521" max="521" width="17.140625" style="1" customWidth="1"/>
    <col min="522" max="522" width="16.28515625" style="1" customWidth="1"/>
    <col min="523" max="523" width="17.5703125" style="1" customWidth="1"/>
    <col min="524" max="768" width="11.42578125" style="1"/>
    <col min="769" max="769" width="2.7109375" style="1" customWidth="1"/>
    <col min="770" max="770" width="21.5703125" style="1" customWidth="1"/>
    <col min="771" max="771" width="11.42578125" style="1"/>
    <col min="772" max="772" width="10" style="1" customWidth="1"/>
    <col min="773" max="773" width="10.140625" style="1" customWidth="1"/>
    <col min="774" max="774" width="15.85546875" style="1" customWidth="1"/>
    <col min="775" max="775" width="16" style="1" customWidth="1"/>
    <col min="776" max="776" width="17.85546875" style="1" customWidth="1"/>
    <col min="777" max="777" width="17.140625" style="1" customWidth="1"/>
    <col min="778" max="778" width="16.28515625" style="1" customWidth="1"/>
    <col min="779" max="779" width="17.5703125" style="1" customWidth="1"/>
    <col min="780" max="1024" width="11.42578125" style="1"/>
    <col min="1025" max="1025" width="2.7109375" style="1" customWidth="1"/>
    <col min="1026" max="1026" width="21.5703125" style="1" customWidth="1"/>
    <col min="1027" max="1027" width="11.42578125" style="1"/>
    <col min="1028" max="1028" width="10" style="1" customWidth="1"/>
    <col min="1029" max="1029" width="10.140625" style="1" customWidth="1"/>
    <col min="1030" max="1030" width="15.85546875" style="1" customWidth="1"/>
    <col min="1031" max="1031" width="16" style="1" customWidth="1"/>
    <col min="1032" max="1032" width="17.85546875" style="1" customWidth="1"/>
    <col min="1033" max="1033" width="17.140625" style="1" customWidth="1"/>
    <col min="1034" max="1034" width="16.28515625" style="1" customWidth="1"/>
    <col min="1035" max="1035" width="17.5703125" style="1" customWidth="1"/>
    <col min="1036" max="1280" width="11.42578125" style="1"/>
    <col min="1281" max="1281" width="2.7109375" style="1" customWidth="1"/>
    <col min="1282" max="1282" width="21.5703125" style="1" customWidth="1"/>
    <col min="1283" max="1283" width="11.42578125" style="1"/>
    <col min="1284" max="1284" width="10" style="1" customWidth="1"/>
    <col min="1285" max="1285" width="10.140625" style="1" customWidth="1"/>
    <col min="1286" max="1286" width="15.85546875" style="1" customWidth="1"/>
    <col min="1287" max="1287" width="16" style="1" customWidth="1"/>
    <col min="1288" max="1288" width="17.85546875" style="1" customWidth="1"/>
    <col min="1289" max="1289" width="17.140625" style="1" customWidth="1"/>
    <col min="1290" max="1290" width="16.28515625" style="1" customWidth="1"/>
    <col min="1291" max="1291" width="17.5703125" style="1" customWidth="1"/>
    <col min="1292" max="1536" width="11.42578125" style="1"/>
    <col min="1537" max="1537" width="2.7109375" style="1" customWidth="1"/>
    <col min="1538" max="1538" width="21.5703125" style="1" customWidth="1"/>
    <col min="1539" max="1539" width="11.42578125" style="1"/>
    <col min="1540" max="1540" width="10" style="1" customWidth="1"/>
    <col min="1541" max="1541" width="10.140625" style="1" customWidth="1"/>
    <col min="1542" max="1542" width="15.85546875" style="1" customWidth="1"/>
    <col min="1543" max="1543" width="16" style="1" customWidth="1"/>
    <col min="1544" max="1544" width="17.85546875" style="1" customWidth="1"/>
    <col min="1545" max="1545" width="17.140625" style="1" customWidth="1"/>
    <col min="1546" max="1546" width="16.28515625" style="1" customWidth="1"/>
    <col min="1547" max="1547" width="17.5703125" style="1" customWidth="1"/>
    <col min="1548" max="1792" width="11.42578125" style="1"/>
    <col min="1793" max="1793" width="2.7109375" style="1" customWidth="1"/>
    <col min="1794" max="1794" width="21.5703125" style="1" customWidth="1"/>
    <col min="1795" max="1795" width="11.42578125" style="1"/>
    <col min="1796" max="1796" width="10" style="1" customWidth="1"/>
    <col min="1797" max="1797" width="10.140625" style="1" customWidth="1"/>
    <col min="1798" max="1798" width="15.85546875" style="1" customWidth="1"/>
    <col min="1799" max="1799" width="16" style="1" customWidth="1"/>
    <col min="1800" max="1800" width="17.85546875" style="1" customWidth="1"/>
    <col min="1801" max="1801" width="17.140625" style="1" customWidth="1"/>
    <col min="1802" max="1802" width="16.28515625" style="1" customWidth="1"/>
    <col min="1803" max="1803" width="17.5703125" style="1" customWidth="1"/>
    <col min="1804" max="2048" width="11.42578125" style="1"/>
    <col min="2049" max="2049" width="2.7109375" style="1" customWidth="1"/>
    <col min="2050" max="2050" width="21.5703125" style="1" customWidth="1"/>
    <col min="2051" max="2051" width="11.42578125" style="1"/>
    <col min="2052" max="2052" width="10" style="1" customWidth="1"/>
    <col min="2053" max="2053" width="10.140625" style="1" customWidth="1"/>
    <col min="2054" max="2054" width="15.85546875" style="1" customWidth="1"/>
    <col min="2055" max="2055" width="16" style="1" customWidth="1"/>
    <col min="2056" max="2056" width="17.85546875" style="1" customWidth="1"/>
    <col min="2057" max="2057" width="17.140625" style="1" customWidth="1"/>
    <col min="2058" max="2058" width="16.28515625" style="1" customWidth="1"/>
    <col min="2059" max="2059" width="17.5703125" style="1" customWidth="1"/>
    <col min="2060" max="2304" width="11.42578125" style="1"/>
    <col min="2305" max="2305" width="2.7109375" style="1" customWidth="1"/>
    <col min="2306" max="2306" width="21.5703125" style="1" customWidth="1"/>
    <col min="2307" max="2307" width="11.42578125" style="1"/>
    <col min="2308" max="2308" width="10" style="1" customWidth="1"/>
    <col min="2309" max="2309" width="10.140625" style="1" customWidth="1"/>
    <col min="2310" max="2310" width="15.85546875" style="1" customWidth="1"/>
    <col min="2311" max="2311" width="16" style="1" customWidth="1"/>
    <col min="2312" max="2312" width="17.85546875" style="1" customWidth="1"/>
    <col min="2313" max="2313" width="17.140625" style="1" customWidth="1"/>
    <col min="2314" max="2314" width="16.28515625" style="1" customWidth="1"/>
    <col min="2315" max="2315" width="17.5703125" style="1" customWidth="1"/>
    <col min="2316" max="2560" width="11.42578125" style="1"/>
    <col min="2561" max="2561" width="2.7109375" style="1" customWidth="1"/>
    <col min="2562" max="2562" width="21.5703125" style="1" customWidth="1"/>
    <col min="2563" max="2563" width="11.42578125" style="1"/>
    <col min="2564" max="2564" width="10" style="1" customWidth="1"/>
    <col min="2565" max="2565" width="10.140625" style="1" customWidth="1"/>
    <col min="2566" max="2566" width="15.85546875" style="1" customWidth="1"/>
    <col min="2567" max="2567" width="16" style="1" customWidth="1"/>
    <col min="2568" max="2568" width="17.85546875" style="1" customWidth="1"/>
    <col min="2569" max="2569" width="17.140625" style="1" customWidth="1"/>
    <col min="2570" max="2570" width="16.28515625" style="1" customWidth="1"/>
    <col min="2571" max="2571" width="17.5703125" style="1" customWidth="1"/>
    <col min="2572" max="2816" width="11.42578125" style="1"/>
    <col min="2817" max="2817" width="2.7109375" style="1" customWidth="1"/>
    <col min="2818" max="2818" width="21.5703125" style="1" customWidth="1"/>
    <col min="2819" max="2819" width="11.42578125" style="1"/>
    <col min="2820" max="2820" width="10" style="1" customWidth="1"/>
    <col min="2821" max="2821" width="10.140625" style="1" customWidth="1"/>
    <col min="2822" max="2822" width="15.85546875" style="1" customWidth="1"/>
    <col min="2823" max="2823" width="16" style="1" customWidth="1"/>
    <col min="2824" max="2824" width="17.85546875" style="1" customWidth="1"/>
    <col min="2825" max="2825" width="17.140625" style="1" customWidth="1"/>
    <col min="2826" max="2826" width="16.28515625" style="1" customWidth="1"/>
    <col min="2827" max="2827" width="17.5703125" style="1" customWidth="1"/>
    <col min="2828" max="3072" width="11.42578125" style="1"/>
    <col min="3073" max="3073" width="2.7109375" style="1" customWidth="1"/>
    <col min="3074" max="3074" width="21.5703125" style="1" customWidth="1"/>
    <col min="3075" max="3075" width="11.42578125" style="1"/>
    <col min="3076" max="3076" width="10" style="1" customWidth="1"/>
    <col min="3077" max="3077" width="10.140625" style="1" customWidth="1"/>
    <col min="3078" max="3078" width="15.85546875" style="1" customWidth="1"/>
    <col min="3079" max="3079" width="16" style="1" customWidth="1"/>
    <col min="3080" max="3080" width="17.85546875" style="1" customWidth="1"/>
    <col min="3081" max="3081" width="17.140625" style="1" customWidth="1"/>
    <col min="3082" max="3082" width="16.28515625" style="1" customWidth="1"/>
    <col min="3083" max="3083" width="17.5703125" style="1" customWidth="1"/>
    <col min="3084" max="3328" width="11.42578125" style="1"/>
    <col min="3329" max="3329" width="2.7109375" style="1" customWidth="1"/>
    <col min="3330" max="3330" width="21.5703125" style="1" customWidth="1"/>
    <col min="3331" max="3331" width="11.42578125" style="1"/>
    <col min="3332" max="3332" width="10" style="1" customWidth="1"/>
    <col min="3333" max="3333" width="10.140625" style="1" customWidth="1"/>
    <col min="3334" max="3334" width="15.85546875" style="1" customWidth="1"/>
    <col min="3335" max="3335" width="16" style="1" customWidth="1"/>
    <col min="3336" max="3336" width="17.85546875" style="1" customWidth="1"/>
    <col min="3337" max="3337" width="17.140625" style="1" customWidth="1"/>
    <col min="3338" max="3338" width="16.28515625" style="1" customWidth="1"/>
    <col min="3339" max="3339" width="17.5703125" style="1" customWidth="1"/>
    <col min="3340" max="3584" width="11.42578125" style="1"/>
    <col min="3585" max="3585" width="2.7109375" style="1" customWidth="1"/>
    <col min="3586" max="3586" width="21.5703125" style="1" customWidth="1"/>
    <col min="3587" max="3587" width="11.42578125" style="1"/>
    <col min="3588" max="3588" width="10" style="1" customWidth="1"/>
    <col min="3589" max="3589" width="10.140625" style="1" customWidth="1"/>
    <col min="3590" max="3590" width="15.85546875" style="1" customWidth="1"/>
    <col min="3591" max="3591" width="16" style="1" customWidth="1"/>
    <col min="3592" max="3592" width="17.85546875" style="1" customWidth="1"/>
    <col min="3593" max="3593" width="17.140625" style="1" customWidth="1"/>
    <col min="3594" max="3594" width="16.28515625" style="1" customWidth="1"/>
    <col min="3595" max="3595" width="17.5703125" style="1" customWidth="1"/>
    <col min="3596" max="3840" width="11.42578125" style="1"/>
    <col min="3841" max="3841" width="2.7109375" style="1" customWidth="1"/>
    <col min="3842" max="3842" width="21.5703125" style="1" customWidth="1"/>
    <col min="3843" max="3843" width="11.42578125" style="1"/>
    <col min="3844" max="3844" width="10" style="1" customWidth="1"/>
    <col min="3845" max="3845" width="10.140625" style="1" customWidth="1"/>
    <col min="3846" max="3846" width="15.85546875" style="1" customWidth="1"/>
    <col min="3847" max="3847" width="16" style="1" customWidth="1"/>
    <col min="3848" max="3848" width="17.85546875" style="1" customWidth="1"/>
    <col min="3849" max="3849" width="17.140625" style="1" customWidth="1"/>
    <col min="3850" max="3850" width="16.28515625" style="1" customWidth="1"/>
    <col min="3851" max="3851" width="17.5703125" style="1" customWidth="1"/>
    <col min="3852" max="4096" width="11.42578125" style="1"/>
    <col min="4097" max="4097" width="2.7109375" style="1" customWidth="1"/>
    <col min="4098" max="4098" width="21.5703125" style="1" customWidth="1"/>
    <col min="4099" max="4099" width="11.42578125" style="1"/>
    <col min="4100" max="4100" width="10" style="1" customWidth="1"/>
    <col min="4101" max="4101" width="10.140625" style="1" customWidth="1"/>
    <col min="4102" max="4102" width="15.85546875" style="1" customWidth="1"/>
    <col min="4103" max="4103" width="16" style="1" customWidth="1"/>
    <col min="4104" max="4104" width="17.85546875" style="1" customWidth="1"/>
    <col min="4105" max="4105" width="17.140625" style="1" customWidth="1"/>
    <col min="4106" max="4106" width="16.28515625" style="1" customWidth="1"/>
    <col min="4107" max="4107" width="17.5703125" style="1" customWidth="1"/>
    <col min="4108" max="4352" width="11.42578125" style="1"/>
    <col min="4353" max="4353" width="2.7109375" style="1" customWidth="1"/>
    <col min="4354" max="4354" width="21.5703125" style="1" customWidth="1"/>
    <col min="4355" max="4355" width="11.42578125" style="1"/>
    <col min="4356" max="4356" width="10" style="1" customWidth="1"/>
    <col min="4357" max="4357" width="10.140625" style="1" customWidth="1"/>
    <col min="4358" max="4358" width="15.85546875" style="1" customWidth="1"/>
    <col min="4359" max="4359" width="16" style="1" customWidth="1"/>
    <col min="4360" max="4360" width="17.85546875" style="1" customWidth="1"/>
    <col min="4361" max="4361" width="17.140625" style="1" customWidth="1"/>
    <col min="4362" max="4362" width="16.28515625" style="1" customWidth="1"/>
    <col min="4363" max="4363" width="17.5703125" style="1" customWidth="1"/>
    <col min="4364" max="4608" width="11.42578125" style="1"/>
    <col min="4609" max="4609" width="2.7109375" style="1" customWidth="1"/>
    <col min="4610" max="4610" width="21.5703125" style="1" customWidth="1"/>
    <col min="4611" max="4611" width="11.42578125" style="1"/>
    <col min="4612" max="4612" width="10" style="1" customWidth="1"/>
    <col min="4613" max="4613" width="10.140625" style="1" customWidth="1"/>
    <col min="4614" max="4614" width="15.85546875" style="1" customWidth="1"/>
    <col min="4615" max="4615" width="16" style="1" customWidth="1"/>
    <col min="4616" max="4616" width="17.85546875" style="1" customWidth="1"/>
    <col min="4617" max="4617" width="17.140625" style="1" customWidth="1"/>
    <col min="4618" max="4618" width="16.28515625" style="1" customWidth="1"/>
    <col min="4619" max="4619" width="17.5703125" style="1" customWidth="1"/>
    <col min="4620" max="4864" width="11.42578125" style="1"/>
    <col min="4865" max="4865" width="2.7109375" style="1" customWidth="1"/>
    <col min="4866" max="4866" width="21.5703125" style="1" customWidth="1"/>
    <col min="4867" max="4867" width="11.42578125" style="1"/>
    <col min="4868" max="4868" width="10" style="1" customWidth="1"/>
    <col min="4869" max="4869" width="10.140625" style="1" customWidth="1"/>
    <col min="4870" max="4870" width="15.85546875" style="1" customWidth="1"/>
    <col min="4871" max="4871" width="16" style="1" customWidth="1"/>
    <col min="4872" max="4872" width="17.85546875" style="1" customWidth="1"/>
    <col min="4873" max="4873" width="17.140625" style="1" customWidth="1"/>
    <col min="4874" max="4874" width="16.28515625" style="1" customWidth="1"/>
    <col min="4875" max="4875" width="17.5703125" style="1" customWidth="1"/>
    <col min="4876" max="5120" width="11.42578125" style="1"/>
    <col min="5121" max="5121" width="2.7109375" style="1" customWidth="1"/>
    <col min="5122" max="5122" width="21.5703125" style="1" customWidth="1"/>
    <col min="5123" max="5123" width="11.42578125" style="1"/>
    <col min="5124" max="5124" width="10" style="1" customWidth="1"/>
    <col min="5125" max="5125" width="10.140625" style="1" customWidth="1"/>
    <col min="5126" max="5126" width="15.85546875" style="1" customWidth="1"/>
    <col min="5127" max="5127" width="16" style="1" customWidth="1"/>
    <col min="5128" max="5128" width="17.85546875" style="1" customWidth="1"/>
    <col min="5129" max="5129" width="17.140625" style="1" customWidth="1"/>
    <col min="5130" max="5130" width="16.28515625" style="1" customWidth="1"/>
    <col min="5131" max="5131" width="17.5703125" style="1" customWidth="1"/>
    <col min="5132" max="5376" width="11.42578125" style="1"/>
    <col min="5377" max="5377" width="2.7109375" style="1" customWidth="1"/>
    <col min="5378" max="5378" width="21.5703125" style="1" customWidth="1"/>
    <col min="5379" max="5379" width="11.42578125" style="1"/>
    <col min="5380" max="5380" width="10" style="1" customWidth="1"/>
    <col min="5381" max="5381" width="10.140625" style="1" customWidth="1"/>
    <col min="5382" max="5382" width="15.85546875" style="1" customWidth="1"/>
    <col min="5383" max="5383" width="16" style="1" customWidth="1"/>
    <col min="5384" max="5384" width="17.85546875" style="1" customWidth="1"/>
    <col min="5385" max="5385" width="17.140625" style="1" customWidth="1"/>
    <col min="5386" max="5386" width="16.28515625" style="1" customWidth="1"/>
    <col min="5387" max="5387" width="17.5703125" style="1" customWidth="1"/>
    <col min="5388" max="5632" width="11.42578125" style="1"/>
    <col min="5633" max="5633" width="2.7109375" style="1" customWidth="1"/>
    <col min="5634" max="5634" width="21.5703125" style="1" customWidth="1"/>
    <col min="5635" max="5635" width="11.42578125" style="1"/>
    <col min="5636" max="5636" width="10" style="1" customWidth="1"/>
    <col min="5637" max="5637" width="10.140625" style="1" customWidth="1"/>
    <col min="5638" max="5638" width="15.85546875" style="1" customWidth="1"/>
    <col min="5639" max="5639" width="16" style="1" customWidth="1"/>
    <col min="5640" max="5640" width="17.85546875" style="1" customWidth="1"/>
    <col min="5641" max="5641" width="17.140625" style="1" customWidth="1"/>
    <col min="5642" max="5642" width="16.28515625" style="1" customWidth="1"/>
    <col min="5643" max="5643" width="17.5703125" style="1" customWidth="1"/>
    <col min="5644" max="5888" width="11.42578125" style="1"/>
    <col min="5889" max="5889" width="2.7109375" style="1" customWidth="1"/>
    <col min="5890" max="5890" width="21.5703125" style="1" customWidth="1"/>
    <col min="5891" max="5891" width="11.42578125" style="1"/>
    <col min="5892" max="5892" width="10" style="1" customWidth="1"/>
    <col min="5893" max="5893" width="10.140625" style="1" customWidth="1"/>
    <col min="5894" max="5894" width="15.85546875" style="1" customWidth="1"/>
    <col min="5895" max="5895" width="16" style="1" customWidth="1"/>
    <col min="5896" max="5896" width="17.85546875" style="1" customWidth="1"/>
    <col min="5897" max="5897" width="17.140625" style="1" customWidth="1"/>
    <col min="5898" max="5898" width="16.28515625" style="1" customWidth="1"/>
    <col min="5899" max="5899" width="17.5703125" style="1" customWidth="1"/>
    <col min="5900" max="6144" width="11.42578125" style="1"/>
    <col min="6145" max="6145" width="2.7109375" style="1" customWidth="1"/>
    <col min="6146" max="6146" width="21.5703125" style="1" customWidth="1"/>
    <col min="6147" max="6147" width="11.42578125" style="1"/>
    <col min="6148" max="6148" width="10" style="1" customWidth="1"/>
    <col min="6149" max="6149" width="10.140625" style="1" customWidth="1"/>
    <col min="6150" max="6150" width="15.85546875" style="1" customWidth="1"/>
    <col min="6151" max="6151" width="16" style="1" customWidth="1"/>
    <col min="6152" max="6152" width="17.85546875" style="1" customWidth="1"/>
    <col min="6153" max="6153" width="17.140625" style="1" customWidth="1"/>
    <col min="6154" max="6154" width="16.28515625" style="1" customWidth="1"/>
    <col min="6155" max="6155" width="17.5703125" style="1" customWidth="1"/>
    <col min="6156" max="6400" width="11.42578125" style="1"/>
    <col min="6401" max="6401" width="2.7109375" style="1" customWidth="1"/>
    <col min="6402" max="6402" width="21.5703125" style="1" customWidth="1"/>
    <col min="6403" max="6403" width="11.42578125" style="1"/>
    <col min="6404" max="6404" width="10" style="1" customWidth="1"/>
    <col min="6405" max="6405" width="10.140625" style="1" customWidth="1"/>
    <col min="6406" max="6406" width="15.85546875" style="1" customWidth="1"/>
    <col min="6407" max="6407" width="16" style="1" customWidth="1"/>
    <col min="6408" max="6408" width="17.85546875" style="1" customWidth="1"/>
    <col min="6409" max="6409" width="17.140625" style="1" customWidth="1"/>
    <col min="6410" max="6410" width="16.28515625" style="1" customWidth="1"/>
    <col min="6411" max="6411" width="17.5703125" style="1" customWidth="1"/>
    <col min="6412" max="6656" width="11.42578125" style="1"/>
    <col min="6657" max="6657" width="2.7109375" style="1" customWidth="1"/>
    <col min="6658" max="6658" width="21.5703125" style="1" customWidth="1"/>
    <col min="6659" max="6659" width="11.42578125" style="1"/>
    <col min="6660" max="6660" width="10" style="1" customWidth="1"/>
    <col min="6661" max="6661" width="10.140625" style="1" customWidth="1"/>
    <col min="6662" max="6662" width="15.85546875" style="1" customWidth="1"/>
    <col min="6663" max="6663" width="16" style="1" customWidth="1"/>
    <col min="6664" max="6664" width="17.85546875" style="1" customWidth="1"/>
    <col min="6665" max="6665" width="17.140625" style="1" customWidth="1"/>
    <col min="6666" max="6666" width="16.28515625" style="1" customWidth="1"/>
    <col min="6667" max="6667" width="17.5703125" style="1" customWidth="1"/>
    <col min="6668" max="6912" width="11.42578125" style="1"/>
    <col min="6913" max="6913" width="2.7109375" style="1" customWidth="1"/>
    <col min="6914" max="6914" width="21.5703125" style="1" customWidth="1"/>
    <col min="6915" max="6915" width="11.42578125" style="1"/>
    <col min="6916" max="6916" width="10" style="1" customWidth="1"/>
    <col min="6917" max="6917" width="10.140625" style="1" customWidth="1"/>
    <col min="6918" max="6918" width="15.85546875" style="1" customWidth="1"/>
    <col min="6919" max="6919" width="16" style="1" customWidth="1"/>
    <col min="6920" max="6920" width="17.85546875" style="1" customWidth="1"/>
    <col min="6921" max="6921" width="17.140625" style="1" customWidth="1"/>
    <col min="6922" max="6922" width="16.28515625" style="1" customWidth="1"/>
    <col min="6923" max="6923" width="17.5703125" style="1" customWidth="1"/>
    <col min="6924" max="7168" width="11.42578125" style="1"/>
    <col min="7169" max="7169" width="2.7109375" style="1" customWidth="1"/>
    <col min="7170" max="7170" width="21.5703125" style="1" customWidth="1"/>
    <col min="7171" max="7171" width="11.42578125" style="1"/>
    <col min="7172" max="7172" width="10" style="1" customWidth="1"/>
    <col min="7173" max="7173" width="10.140625" style="1" customWidth="1"/>
    <col min="7174" max="7174" width="15.85546875" style="1" customWidth="1"/>
    <col min="7175" max="7175" width="16" style="1" customWidth="1"/>
    <col min="7176" max="7176" width="17.85546875" style="1" customWidth="1"/>
    <col min="7177" max="7177" width="17.140625" style="1" customWidth="1"/>
    <col min="7178" max="7178" width="16.28515625" style="1" customWidth="1"/>
    <col min="7179" max="7179" width="17.5703125" style="1" customWidth="1"/>
    <col min="7180" max="7424" width="11.42578125" style="1"/>
    <col min="7425" max="7425" width="2.7109375" style="1" customWidth="1"/>
    <col min="7426" max="7426" width="21.5703125" style="1" customWidth="1"/>
    <col min="7427" max="7427" width="11.42578125" style="1"/>
    <col min="7428" max="7428" width="10" style="1" customWidth="1"/>
    <col min="7429" max="7429" width="10.140625" style="1" customWidth="1"/>
    <col min="7430" max="7430" width="15.85546875" style="1" customWidth="1"/>
    <col min="7431" max="7431" width="16" style="1" customWidth="1"/>
    <col min="7432" max="7432" width="17.85546875" style="1" customWidth="1"/>
    <col min="7433" max="7433" width="17.140625" style="1" customWidth="1"/>
    <col min="7434" max="7434" width="16.28515625" style="1" customWidth="1"/>
    <col min="7435" max="7435" width="17.5703125" style="1" customWidth="1"/>
    <col min="7436" max="7680" width="11.42578125" style="1"/>
    <col min="7681" max="7681" width="2.7109375" style="1" customWidth="1"/>
    <col min="7682" max="7682" width="21.5703125" style="1" customWidth="1"/>
    <col min="7683" max="7683" width="11.42578125" style="1"/>
    <col min="7684" max="7684" width="10" style="1" customWidth="1"/>
    <col min="7685" max="7685" width="10.140625" style="1" customWidth="1"/>
    <col min="7686" max="7686" width="15.85546875" style="1" customWidth="1"/>
    <col min="7687" max="7687" width="16" style="1" customWidth="1"/>
    <col min="7688" max="7688" width="17.85546875" style="1" customWidth="1"/>
    <col min="7689" max="7689" width="17.140625" style="1" customWidth="1"/>
    <col min="7690" max="7690" width="16.28515625" style="1" customWidth="1"/>
    <col min="7691" max="7691" width="17.5703125" style="1" customWidth="1"/>
    <col min="7692" max="7936" width="11.42578125" style="1"/>
    <col min="7937" max="7937" width="2.7109375" style="1" customWidth="1"/>
    <col min="7938" max="7938" width="21.5703125" style="1" customWidth="1"/>
    <col min="7939" max="7939" width="11.42578125" style="1"/>
    <col min="7940" max="7940" width="10" style="1" customWidth="1"/>
    <col min="7941" max="7941" width="10.140625" style="1" customWidth="1"/>
    <col min="7942" max="7942" width="15.85546875" style="1" customWidth="1"/>
    <col min="7943" max="7943" width="16" style="1" customWidth="1"/>
    <col min="7944" max="7944" width="17.85546875" style="1" customWidth="1"/>
    <col min="7945" max="7945" width="17.140625" style="1" customWidth="1"/>
    <col min="7946" max="7946" width="16.28515625" style="1" customWidth="1"/>
    <col min="7947" max="7947" width="17.5703125" style="1" customWidth="1"/>
    <col min="7948" max="8192" width="11.42578125" style="1"/>
    <col min="8193" max="8193" width="2.7109375" style="1" customWidth="1"/>
    <col min="8194" max="8194" width="21.5703125" style="1" customWidth="1"/>
    <col min="8195" max="8195" width="11.42578125" style="1"/>
    <col min="8196" max="8196" width="10" style="1" customWidth="1"/>
    <col min="8197" max="8197" width="10.140625" style="1" customWidth="1"/>
    <col min="8198" max="8198" width="15.85546875" style="1" customWidth="1"/>
    <col min="8199" max="8199" width="16" style="1" customWidth="1"/>
    <col min="8200" max="8200" width="17.85546875" style="1" customWidth="1"/>
    <col min="8201" max="8201" width="17.140625" style="1" customWidth="1"/>
    <col min="8202" max="8202" width="16.28515625" style="1" customWidth="1"/>
    <col min="8203" max="8203" width="17.5703125" style="1" customWidth="1"/>
    <col min="8204" max="8448" width="11.42578125" style="1"/>
    <col min="8449" max="8449" width="2.7109375" style="1" customWidth="1"/>
    <col min="8450" max="8450" width="21.5703125" style="1" customWidth="1"/>
    <col min="8451" max="8451" width="11.42578125" style="1"/>
    <col min="8452" max="8452" width="10" style="1" customWidth="1"/>
    <col min="8453" max="8453" width="10.140625" style="1" customWidth="1"/>
    <col min="8454" max="8454" width="15.85546875" style="1" customWidth="1"/>
    <col min="8455" max="8455" width="16" style="1" customWidth="1"/>
    <col min="8456" max="8456" width="17.85546875" style="1" customWidth="1"/>
    <col min="8457" max="8457" width="17.140625" style="1" customWidth="1"/>
    <col min="8458" max="8458" width="16.28515625" style="1" customWidth="1"/>
    <col min="8459" max="8459" width="17.5703125" style="1" customWidth="1"/>
    <col min="8460" max="8704" width="11.42578125" style="1"/>
    <col min="8705" max="8705" width="2.7109375" style="1" customWidth="1"/>
    <col min="8706" max="8706" width="21.5703125" style="1" customWidth="1"/>
    <col min="8707" max="8707" width="11.42578125" style="1"/>
    <col min="8708" max="8708" width="10" style="1" customWidth="1"/>
    <col min="8709" max="8709" width="10.140625" style="1" customWidth="1"/>
    <col min="8710" max="8710" width="15.85546875" style="1" customWidth="1"/>
    <col min="8711" max="8711" width="16" style="1" customWidth="1"/>
    <col min="8712" max="8712" width="17.85546875" style="1" customWidth="1"/>
    <col min="8713" max="8713" width="17.140625" style="1" customWidth="1"/>
    <col min="8714" max="8714" width="16.28515625" style="1" customWidth="1"/>
    <col min="8715" max="8715" width="17.5703125" style="1" customWidth="1"/>
    <col min="8716" max="8960" width="11.42578125" style="1"/>
    <col min="8961" max="8961" width="2.7109375" style="1" customWidth="1"/>
    <col min="8962" max="8962" width="21.5703125" style="1" customWidth="1"/>
    <col min="8963" max="8963" width="11.42578125" style="1"/>
    <col min="8964" max="8964" width="10" style="1" customWidth="1"/>
    <col min="8965" max="8965" width="10.140625" style="1" customWidth="1"/>
    <col min="8966" max="8966" width="15.85546875" style="1" customWidth="1"/>
    <col min="8967" max="8967" width="16" style="1" customWidth="1"/>
    <col min="8968" max="8968" width="17.85546875" style="1" customWidth="1"/>
    <col min="8969" max="8969" width="17.140625" style="1" customWidth="1"/>
    <col min="8970" max="8970" width="16.28515625" style="1" customWidth="1"/>
    <col min="8971" max="8971" width="17.5703125" style="1" customWidth="1"/>
    <col min="8972" max="9216" width="11.42578125" style="1"/>
    <col min="9217" max="9217" width="2.7109375" style="1" customWidth="1"/>
    <col min="9218" max="9218" width="21.5703125" style="1" customWidth="1"/>
    <col min="9219" max="9219" width="11.42578125" style="1"/>
    <col min="9220" max="9220" width="10" style="1" customWidth="1"/>
    <col min="9221" max="9221" width="10.140625" style="1" customWidth="1"/>
    <col min="9222" max="9222" width="15.85546875" style="1" customWidth="1"/>
    <col min="9223" max="9223" width="16" style="1" customWidth="1"/>
    <col min="9224" max="9224" width="17.85546875" style="1" customWidth="1"/>
    <col min="9225" max="9225" width="17.140625" style="1" customWidth="1"/>
    <col min="9226" max="9226" width="16.28515625" style="1" customWidth="1"/>
    <col min="9227" max="9227" width="17.5703125" style="1" customWidth="1"/>
    <col min="9228" max="9472" width="11.42578125" style="1"/>
    <col min="9473" max="9473" width="2.7109375" style="1" customWidth="1"/>
    <col min="9474" max="9474" width="21.5703125" style="1" customWidth="1"/>
    <col min="9475" max="9475" width="11.42578125" style="1"/>
    <col min="9476" max="9476" width="10" style="1" customWidth="1"/>
    <col min="9477" max="9477" width="10.140625" style="1" customWidth="1"/>
    <col min="9478" max="9478" width="15.85546875" style="1" customWidth="1"/>
    <col min="9479" max="9479" width="16" style="1" customWidth="1"/>
    <col min="9480" max="9480" width="17.85546875" style="1" customWidth="1"/>
    <col min="9481" max="9481" width="17.140625" style="1" customWidth="1"/>
    <col min="9482" max="9482" width="16.28515625" style="1" customWidth="1"/>
    <col min="9483" max="9483" width="17.5703125" style="1" customWidth="1"/>
    <col min="9484" max="9728" width="11.42578125" style="1"/>
    <col min="9729" max="9729" width="2.7109375" style="1" customWidth="1"/>
    <col min="9730" max="9730" width="21.5703125" style="1" customWidth="1"/>
    <col min="9731" max="9731" width="11.42578125" style="1"/>
    <col min="9732" max="9732" width="10" style="1" customWidth="1"/>
    <col min="9733" max="9733" width="10.140625" style="1" customWidth="1"/>
    <col min="9734" max="9734" width="15.85546875" style="1" customWidth="1"/>
    <col min="9735" max="9735" width="16" style="1" customWidth="1"/>
    <col min="9736" max="9736" width="17.85546875" style="1" customWidth="1"/>
    <col min="9737" max="9737" width="17.140625" style="1" customWidth="1"/>
    <col min="9738" max="9738" width="16.28515625" style="1" customWidth="1"/>
    <col min="9739" max="9739" width="17.5703125" style="1" customWidth="1"/>
    <col min="9740" max="9984" width="11.42578125" style="1"/>
    <col min="9985" max="9985" width="2.7109375" style="1" customWidth="1"/>
    <col min="9986" max="9986" width="21.5703125" style="1" customWidth="1"/>
    <col min="9987" max="9987" width="11.42578125" style="1"/>
    <col min="9988" max="9988" width="10" style="1" customWidth="1"/>
    <col min="9989" max="9989" width="10.140625" style="1" customWidth="1"/>
    <col min="9990" max="9990" width="15.85546875" style="1" customWidth="1"/>
    <col min="9991" max="9991" width="16" style="1" customWidth="1"/>
    <col min="9992" max="9992" width="17.85546875" style="1" customWidth="1"/>
    <col min="9993" max="9993" width="17.140625" style="1" customWidth="1"/>
    <col min="9994" max="9994" width="16.28515625" style="1" customWidth="1"/>
    <col min="9995" max="9995" width="17.5703125" style="1" customWidth="1"/>
    <col min="9996" max="10240" width="11.42578125" style="1"/>
    <col min="10241" max="10241" width="2.7109375" style="1" customWidth="1"/>
    <col min="10242" max="10242" width="21.5703125" style="1" customWidth="1"/>
    <col min="10243" max="10243" width="11.42578125" style="1"/>
    <col min="10244" max="10244" width="10" style="1" customWidth="1"/>
    <col min="10245" max="10245" width="10.140625" style="1" customWidth="1"/>
    <col min="10246" max="10246" width="15.85546875" style="1" customWidth="1"/>
    <col min="10247" max="10247" width="16" style="1" customWidth="1"/>
    <col min="10248" max="10248" width="17.85546875" style="1" customWidth="1"/>
    <col min="10249" max="10249" width="17.140625" style="1" customWidth="1"/>
    <col min="10250" max="10250" width="16.28515625" style="1" customWidth="1"/>
    <col min="10251" max="10251" width="17.5703125" style="1" customWidth="1"/>
    <col min="10252" max="10496" width="11.42578125" style="1"/>
    <col min="10497" max="10497" width="2.7109375" style="1" customWidth="1"/>
    <col min="10498" max="10498" width="21.5703125" style="1" customWidth="1"/>
    <col min="10499" max="10499" width="11.42578125" style="1"/>
    <col min="10500" max="10500" width="10" style="1" customWidth="1"/>
    <col min="10501" max="10501" width="10.140625" style="1" customWidth="1"/>
    <col min="10502" max="10502" width="15.85546875" style="1" customWidth="1"/>
    <col min="10503" max="10503" width="16" style="1" customWidth="1"/>
    <col min="10504" max="10504" width="17.85546875" style="1" customWidth="1"/>
    <col min="10505" max="10505" width="17.140625" style="1" customWidth="1"/>
    <col min="10506" max="10506" width="16.28515625" style="1" customWidth="1"/>
    <col min="10507" max="10507" width="17.5703125" style="1" customWidth="1"/>
    <col min="10508" max="10752" width="11.42578125" style="1"/>
    <col min="10753" max="10753" width="2.7109375" style="1" customWidth="1"/>
    <col min="10754" max="10754" width="21.5703125" style="1" customWidth="1"/>
    <col min="10755" max="10755" width="11.42578125" style="1"/>
    <col min="10756" max="10756" width="10" style="1" customWidth="1"/>
    <col min="10757" max="10757" width="10.140625" style="1" customWidth="1"/>
    <col min="10758" max="10758" width="15.85546875" style="1" customWidth="1"/>
    <col min="10759" max="10759" width="16" style="1" customWidth="1"/>
    <col min="10760" max="10760" width="17.85546875" style="1" customWidth="1"/>
    <col min="10761" max="10761" width="17.140625" style="1" customWidth="1"/>
    <col min="10762" max="10762" width="16.28515625" style="1" customWidth="1"/>
    <col min="10763" max="10763" width="17.5703125" style="1" customWidth="1"/>
    <col min="10764" max="11008" width="11.42578125" style="1"/>
    <col min="11009" max="11009" width="2.7109375" style="1" customWidth="1"/>
    <col min="11010" max="11010" width="21.5703125" style="1" customWidth="1"/>
    <col min="11011" max="11011" width="11.42578125" style="1"/>
    <col min="11012" max="11012" width="10" style="1" customWidth="1"/>
    <col min="11013" max="11013" width="10.140625" style="1" customWidth="1"/>
    <col min="11014" max="11014" width="15.85546875" style="1" customWidth="1"/>
    <col min="11015" max="11015" width="16" style="1" customWidth="1"/>
    <col min="11016" max="11016" width="17.85546875" style="1" customWidth="1"/>
    <col min="11017" max="11017" width="17.140625" style="1" customWidth="1"/>
    <col min="11018" max="11018" width="16.28515625" style="1" customWidth="1"/>
    <col min="11019" max="11019" width="17.5703125" style="1" customWidth="1"/>
    <col min="11020" max="11264" width="11.42578125" style="1"/>
    <col min="11265" max="11265" width="2.7109375" style="1" customWidth="1"/>
    <col min="11266" max="11266" width="21.5703125" style="1" customWidth="1"/>
    <col min="11267" max="11267" width="11.42578125" style="1"/>
    <col min="11268" max="11268" width="10" style="1" customWidth="1"/>
    <col min="11269" max="11269" width="10.140625" style="1" customWidth="1"/>
    <col min="11270" max="11270" width="15.85546875" style="1" customWidth="1"/>
    <col min="11271" max="11271" width="16" style="1" customWidth="1"/>
    <col min="11272" max="11272" width="17.85546875" style="1" customWidth="1"/>
    <col min="11273" max="11273" width="17.140625" style="1" customWidth="1"/>
    <col min="11274" max="11274" width="16.28515625" style="1" customWidth="1"/>
    <col min="11275" max="11275" width="17.5703125" style="1" customWidth="1"/>
    <col min="11276" max="11520" width="11.42578125" style="1"/>
    <col min="11521" max="11521" width="2.7109375" style="1" customWidth="1"/>
    <col min="11522" max="11522" width="21.5703125" style="1" customWidth="1"/>
    <col min="11523" max="11523" width="11.42578125" style="1"/>
    <col min="11524" max="11524" width="10" style="1" customWidth="1"/>
    <col min="11525" max="11525" width="10.140625" style="1" customWidth="1"/>
    <col min="11526" max="11526" width="15.85546875" style="1" customWidth="1"/>
    <col min="11527" max="11527" width="16" style="1" customWidth="1"/>
    <col min="11528" max="11528" width="17.85546875" style="1" customWidth="1"/>
    <col min="11529" max="11529" width="17.140625" style="1" customWidth="1"/>
    <col min="11530" max="11530" width="16.28515625" style="1" customWidth="1"/>
    <col min="11531" max="11531" width="17.5703125" style="1" customWidth="1"/>
    <col min="11532" max="11776" width="11.42578125" style="1"/>
    <col min="11777" max="11777" width="2.7109375" style="1" customWidth="1"/>
    <col min="11778" max="11778" width="21.5703125" style="1" customWidth="1"/>
    <col min="11779" max="11779" width="11.42578125" style="1"/>
    <col min="11780" max="11780" width="10" style="1" customWidth="1"/>
    <col min="11781" max="11781" width="10.140625" style="1" customWidth="1"/>
    <col min="11782" max="11782" width="15.85546875" style="1" customWidth="1"/>
    <col min="11783" max="11783" width="16" style="1" customWidth="1"/>
    <col min="11784" max="11784" width="17.85546875" style="1" customWidth="1"/>
    <col min="11785" max="11785" width="17.140625" style="1" customWidth="1"/>
    <col min="11786" max="11786" width="16.28515625" style="1" customWidth="1"/>
    <col min="11787" max="11787" width="17.5703125" style="1" customWidth="1"/>
    <col min="11788" max="12032" width="11.42578125" style="1"/>
    <col min="12033" max="12033" width="2.7109375" style="1" customWidth="1"/>
    <col min="12034" max="12034" width="21.5703125" style="1" customWidth="1"/>
    <col min="12035" max="12035" width="11.42578125" style="1"/>
    <col min="12036" max="12036" width="10" style="1" customWidth="1"/>
    <col min="12037" max="12037" width="10.140625" style="1" customWidth="1"/>
    <col min="12038" max="12038" width="15.85546875" style="1" customWidth="1"/>
    <col min="12039" max="12039" width="16" style="1" customWidth="1"/>
    <col min="12040" max="12040" width="17.85546875" style="1" customWidth="1"/>
    <col min="12041" max="12041" width="17.140625" style="1" customWidth="1"/>
    <col min="12042" max="12042" width="16.28515625" style="1" customWidth="1"/>
    <col min="12043" max="12043" width="17.5703125" style="1" customWidth="1"/>
    <col min="12044" max="12288" width="11.42578125" style="1"/>
    <col min="12289" max="12289" width="2.7109375" style="1" customWidth="1"/>
    <col min="12290" max="12290" width="21.5703125" style="1" customWidth="1"/>
    <col min="12291" max="12291" width="11.42578125" style="1"/>
    <col min="12292" max="12292" width="10" style="1" customWidth="1"/>
    <col min="12293" max="12293" width="10.140625" style="1" customWidth="1"/>
    <col min="12294" max="12294" width="15.85546875" style="1" customWidth="1"/>
    <col min="12295" max="12295" width="16" style="1" customWidth="1"/>
    <col min="12296" max="12296" width="17.85546875" style="1" customWidth="1"/>
    <col min="12297" max="12297" width="17.140625" style="1" customWidth="1"/>
    <col min="12298" max="12298" width="16.28515625" style="1" customWidth="1"/>
    <col min="12299" max="12299" width="17.5703125" style="1" customWidth="1"/>
    <col min="12300" max="12544" width="11.42578125" style="1"/>
    <col min="12545" max="12545" width="2.7109375" style="1" customWidth="1"/>
    <col min="12546" max="12546" width="21.5703125" style="1" customWidth="1"/>
    <col min="12547" max="12547" width="11.42578125" style="1"/>
    <col min="12548" max="12548" width="10" style="1" customWidth="1"/>
    <col min="12549" max="12549" width="10.140625" style="1" customWidth="1"/>
    <col min="12550" max="12550" width="15.85546875" style="1" customWidth="1"/>
    <col min="12551" max="12551" width="16" style="1" customWidth="1"/>
    <col min="12552" max="12552" width="17.85546875" style="1" customWidth="1"/>
    <col min="12553" max="12553" width="17.140625" style="1" customWidth="1"/>
    <col min="12554" max="12554" width="16.28515625" style="1" customWidth="1"/>
    <col min="12555" max="12555" width="17.5703125" style="1" customWidth="1"/>
    <col min="12556" max="12800" width="11.42578125" style="1"/>
    <col min="12801" max="12801" width="2.7109375" style="1" customWidth="1"/>
    <col min="12802" max="12802" width="21.5703125" style="1" customWidth="1"/>
    <col min="12803" max="12803" width="11.42578125" style="1"/>
    <col min="12804" max="12804" width="10" style="1" customWidth="1"/>
    <col min="12805" max="12805" width="10.140625" style="1" customWidth="1"/>
    <col min="12806" max="12806" width="15.85546875" style="1" customWidth="1"/>
    <col min="12807" max="12807" width="16" style="1" customWidth="1"/>
    <col min="12808" max="12808" width="17.85546875" style="1" customWidth="1"/>
    <col min="12809" max="12809" width="17.140625" style="1" customWidth="1"/>
    <col min="12810" max="12810" width="16.28515625" style="1" customWidth="1"/>
    <col min="12811" max="12811" width="17.5703125" style="1" customWidth="1"/>
    <col min="12812" max="13056" width="11.42578125" style="1"/>
    <col min="13057" max="13057" width="2.7109375" style="1" customWidth="1"/>
    <col min="13058" max="13058" width="21.5703125" style="1" customWidth="1"/>
    <col min="13059" max="13059" width="11.42578125" style="1"/>
    <col min="13060" max="13060" width="10" style="1" customWidth="1"/>
    <col min="13061" max="13061" width="10.140625" style="1" customWidth="1"/>
    <col min="13062" max="13062" width="15.85546875" style="1" customWidth="1"/>
    <col min="13063" max="13063" width="16" style="1" customWidth="1"/>
    <col min="13064" max="13064" width="17.85546875" style="1" customWidth="1"/>
    <col min="13065" max="13065" width="17.140625" style="1" customWidth="1"/>
    <col min="13066" max="13066" width="16.28515625" style="1" customWidth="1"/>
    <col min="13067" max="13067" width="17.5703125" style="1" customWidth="1"/>
    <col min="13068" max="13312" width="11.42578125" style="1"/>
    <col min="13313" max="13313" width="2.7109375" style="1" customWidth="1"/>
    <col min="13314" max="13314" width="21.5703125" style="1" customWidth="1"/>
    <col min="13315" max="13315" width="11.42578125" style="1"/>
    <col min="13316" max="13316" width="10" style="1" customWidth="1"/>
    <col min="13317" max="13317" width="10.140625" style="1" customWidth="1"/>
    <col min="13318" max="13318" width="15.85546875" style="1" customWidth="1"/>
    <col min="13319" max="13319" width="16" style="1" customWidth="1"/>
    <col min="13320" max="13320" width="17.85546875" style="1" customWidth="1"/>
    <col min="13321" max="13321" width="17.140625" style="1" customWidth="1"/>
    <col min="13322" max="13322" width="16.28515625" style="1" customWidth="1"/>
    <col min="13323" max="13323" width="17.5703125" style="1" customWidth="1"/>
    <col min="13324" max="13568" width="11.42578125" style="1"/>
    <col min="13569" max="13569" width="2.7109375" style="1" customWidth="1"/>
    <col min="13570" max="13570" width="21.5703125" style="1" customWidth="1"/>
    <col min="13571" max="13571" width="11.42578125" style="1"/>
    <col min="13572" max="13572" width="10" style="1" customWidth="1"/>
    <col min="13573" max="13573" width="10.140625" style="1" customWidth="1"/>
    <col min="13574" max="13574" width="15.85546875" style="1" customWidth="1"/>
    <col min="13575" max="13575" width="16" style="1" customWidth="1"/>
    <col min="13576" max="13576" width="17.85546875" style="1" customWidth="1"/>
    <col min="13577" max="13577" width="17.140625" style="1" customWidth="1"/>
    <col min="13578" max="13578" width="16.28515625" style="1" customWidth="1"/>
    <col min="13579" max="13579" width="17.5703125" style="1" customWidth="1"/>
    <col min="13580" max="13824" width="11.42578125" style="1"/>
    <col min="13825" max="13825" width="2.7109375" style="1" customWidth="1"/>
    <col min="13826" max="13826" width="21.5703125" style="1" customWidth="1"/>
    <col min="13827" max="13827" width="11.42578125" style="1"/>
    <col min="13828" max="13828" width="10" style="1" customWidth="1"/>
    <col min="13829" max="13829" width="10.140625" style="1" customWidth="1"/>
    <col min="13830" max="13830" width="15.85546875" style="1" customWidth="1"/>
    <col min="13831" max="13831" width="16" style="1" customWidth="1"/>
    <col min="13832" max="13832" width="17.85546875" style="1" customWidth="1"/>
    <col min="13833" max="13833" width="17.140625" style="1" customWidth="1"/>
    <col min="13834" max="13834" width="16.28515625" style="1" customWidth="1"/>
    <col min="13835" max="13835" width="17.5703125" style="1" customWidth="1"/>
    <col min="13836" max="14080" width="11.42578125" style="1"/>
    <col min="14081" max="14081" width="2.7109375" style="1" customWidth="1"/>
    <col min="14082" max="14082" width="21.5703125" style="1" customWidth="1"/>
    <col min="14083" max="14083" width="11.42578125" style="1"/>
    <col min="14084" max="14084" width="10" style="1" customWidth="1"/>
    <col min="14085" max="14085" width="10.140625" style="1" customWidth="1"/>
    <col min="14086" max="14086" width="15.85546875" style="1" customWidth="1"/>
    <col min="14087" max="14087" width="16" style="1" customWidth="1"/>
    <col min="14088" max="14088" width="17.85546875" style="1" customWidth="1"/>
    <col min="14089" max="14089" width="17.140625" style="1" customWidth="1"/>
    <col min="14090" max="14090" width="16.28515625" style="1" customWidth="1"/>
    <col min="14091" max="14091" width="17.5703125" style="1" customWidth="1"/>
    <col min="14092" max="14336" width="11.42578125" style="1"/>
    <col min="14337" max="14337" width="2.7109375" style="1" customWidth="1"/>
    <col min="14338" max="14338" width="21.5703125" style="1" customWidth="1"/>
    <col min="14339" max="14339" width="11.42578125" style="1"/>
    <col min="14340" max="14340" width="10" style="1" customWidth="1"/>
    <col min="14341" max="14341" width="10.140625" style="1" customWidth="1"/>
    <col min="14342" max="14342" width="15.85546875" style="1" customWidth="1"/>
    <col min="14343" max="14343" width="16" style="1" customWidth="1"/>
    <col min="14344" max="14344" width="17.85546875" style="1" customWidth="1"/>
    <col min="14345" max="14345" width="17.140625" style="1" customWidth="1"/>
    <col min="14346" max="14346" width="16.28515625" style="1" customWidth="1"/>
    <col min="14347" max="14347" width="17.5703125" style="1" customWidth="1"/>
    <col min="14348" max="14592" width="11.42578125" style="1"/>
    <col min="14593" max="14593" width="2.7109375" style="1" customWidth="1"/>
    <col min="14594" max="14594" width="21.5703125" style="1" customWidth="1"/>
    <col min="14595" max="14595" width="11.42578125" style="1"/>
    <col min="14596" max="14596" width="10" style="1" customWidth="1"/>
    <col min="14597" max="14597" width="10.140625" style="1" customWidth="1"/>
    <col min="14598" max="14598" width="15.85546875" style="1" customWidth="1"/>
    <col min="14599" max="14599" width="16" style="1" customWidth="1"/>
    <col min="14600" max="14600" width="17.85546875" style="1" customWidth="1"/>
    <col min="14601" max="14601" width="17.140625" style="1" customWidth="1"/>
    <col min="14602" max="14602" width="16.28515625" style="1" customWidth="1"/>
    <col min="14603" max="14603" width="17.5703125" style="1" customWidth="1"/>
    <col min="14604" max="14848" width="11.42578125" style="1"/>
    <col min="14849" max="14849" width="2.7109375" style="1" customWidth="1"/>
    <col min="14850" max="14850" width="21.5703125" style="1" customWidth="1"/>
    <col min="14851" max="14851" width="11.42578125" style="1"/>
    <col min="14852" max="14852" width="10" style="1" customWidth="1"/>
    <col min="14853" max="14853" width="10.140625" style="1" customWidth="1"/>
    <col min="14854" max="14854" width="15.85546875" style="1" customWidth="1"/>
    <col min="14855" max="14855" width="16" style="1" customWidth="1"/>
    <col min="14856" max="14856" width="17.85546875" style="1" customWidth="1"/>
    <col min="14857" max="14857" width="17.140625" style="1" customWidth="1"/>
    <col min="14858" max="14858" width="16.28515625" style="1" customWidth="1"/>
    <col min="14859" max="14859" width="17.5703125" style="1" customWidth="1"/>
    <col min="14860" max="15104" width="11.42578125" style="1"/>
    <col min="15105" max="15105" width="2.7109375" style="1" customWidth="1"/>
    <col min="15106" max="15106" width="21.5703125" style="1" customWidth="1"/>
    <col min="15107" max="15107" width="11.42578125" style="1"/>
    <col min="15108" max="15108" width="10" style="1" customWidth="1"/>
    <col min="15109" max="15109" width="10.140625" style="1" customWidth="1"/>
    <col min="15110" max="15110" width="15.85546875" style="1" customWidth="1"/>
    <col min="15111" max="15111" width="16" style="1" customWidth="1"/>
    <col min="15112" max="15112" width="17.85546875" style="1" customWidth="1"/>
    <col min="15113" max="15113" width="17.140625" style="1" customWidth="1"/>
    <col min="15114" max="15114" width="16.28515625" style="1" customWidth="1"/>
    <col min="15115" max="15115" width="17.5703125" style="1" customWidth="1"/>
    <col min="15116" max="15360" width="11.42578125" style="1"/>
    <col min="15361" max="15361" width="2.7109375" style="1" customWidth="1"/>
    <col min="15362" max="15362" width="21.5703125" style="1" customWidth="1"/>
    <col min="15363" max="15363" width="11.42578125" style="1"/>
    <col min="15364" max="15364" width="10" style="1" customWidth="1"/>
    <col min="15365" max="15365" width="10.140625" style="1" customWidth="1"/>
    <col min="15366" max="15366" width="15.85546875" style="1" customWidth="1"/>
    <col min="15367" max="15367" width="16" style="1" customWidth="1"/>
    <col min="15368" max="15368" width="17.85546875" style="1" customWidth="1"/>
    <col min="15369" max="15369" width="17.140625" style="1" customWidth="1"/>
    <col min="15370" max="15370" width="16.28515625" style="1" customWidth="1"/>
    <col min="15371" max="15371" width="17.5703125" style="1" customWidth="1"/>
    <col min="15372" max="15616" width="11.42578125" style="1"/>
    <col min="15617" max="15617" width="2.7109375" style="1" customWidth="1"/>
    <col min="15618" max="15618" width="21.5703125" style="1" customWidth="1"/>
    <col min="15619" max="15619" width="11.42578125" style="1"/>
    <col min="15620" max="15620" width="10" style="1" customWidth="1"/>
    <col min="15621" max="15621" width="10.140625" style="1" customWidth="1"/>
    <col min="15622" max="15622" width="15.85546875" style="1" customWidth="1"/>
    <col min="15623" max="15623" width="16" style="1" customWidth="1"/>
    <col min="15624" max="15624" width="17.85546875" style="1" customWidth="1"/>
    <col min="15625" max="15625" width="17.140625" style="1" customWidth="1"/>
    <col min="15626" max="15626" width="16.28515625" style="1" customWidth="1"/>
    <col min="15627" max="15627" width="17.5703125" style="1" customWidth="1"/>
    <col min="15628" max="15872" width="11.42578125" style="1"/>
    <col min="15873" max="15873" width="2.7109375" style="1" customWidth="1"/>
    <col min="15874" max="15874" width="21.5703125" style="1" customWidth="1"/>
    <col min="15875" max="15875" width="11.42578125" style="1"/>
    <col min="15876" max="15876" width="10" style="1" customWidth="1"/>
    <col min="15877" max="15877" width="10.140625" style="1" customWidth="1"/>
    <col min="15878" max="15878" width="15.85546875" style="1" customWidth="1"/>
    <col min="15879" max="15879" width="16" style="1" customWidth="1"/>
    <col min="15880" max="15880" width="17.85546875" style="1" customWidth="1"/>
    <col min="15881" max="15881" width="17.140625" style="1" customWidth="1"/>
    <col min="15882" max="15882" width="16.28515625" style="1" customWidth="1"/>
    <col min="15883" max="15883" width="17.5703125" style="1" customWidth="1"/>
    <col min="15884" max="16128" width="11.42578125" style="1"/>
    <col min="16129" max="16129" width="2.7109375" style="1" customWidth="1"/>
    <col min="16130" max="16130" width="21.5703125" style="1" customWidth="1"/>
    <col min="16131" max="16131" width="11.42578125" style="1"/>
    <col min="16132" max="16132" width="10" style="1" customWidth="1"/>
    <col min="16133" max="16133" width="10.140625" style="1" customWidth="1"/>
    <col min="16134" max="16134" width="15.85546875" style="1" customWidth="1"/>
    <col min="16135" max="16135" width="16" style="1" customWidth="1"/>
    <col min="16136" max="16136" width="17.85546875" style="1" customWidth="1"/>
    <col min="16137" max="16137" width="17.140625" style="1" customWidth="1"/>
    <col min="16138" max="16138" width="16.28515625" style="1" customWidth="1"/>
    <col min="16139" max="16139" width="17.5703125" style="1" customWidth="1"/>
    <col min="16140" max="16384" width="11.42578125" style="1"/>
  </cols>
  <sheetData>
    <row r="1" spans="1:13" x14ac:dyDescent="0.2">
      <c r="A1" s="67" t="s">
        <v>35</v>
      </c>
      <c r="L1" s="2"/>
      <c r="M1" s="2"/>
    </row>
    <row r="2" spans="1:13" x14ac:dyDescent="0.2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5" t="s">
        <v>88</v>
      </c>
      <c r="B3" s="6"/>
      <c r="C3" s="7"/>
      <c r="D3" s="7"/>
      <c r="E3" s="8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">
      <c r="A5" s="9" t="s">
        <v>1</v>
      </c>
      <c r="B5" s="10"/>
      <c r="C5" s="9"/>
      <c r="D5" s="10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11" t="s">
        <v>2</v>
      </c>
      <c r="B6" s="12"/>
      <c r="C6" s="12"/>
      <c r="D6" s="70" t="s">
        <v>3</v>
      </c>
      <c r="E6" s="71"/>
      <c r="F6" s="13" t="s">
        <v>4</v>
      </c>
      <c r="G6" s="13" t="s">
        <v>5</v>
      </c>
      <c r="H6" s="14" t="s">
        <v>6</v>
      </c>
      <c r="I6" s="13" t="s">
        <v>4</v>
      </c>
      <c r="J6" s="13" t="s">
        <v>5</v>
      </c>
      <c r="K6" s="14" t="s">
        <v>6</v>
      </c>
      <c r="L6" s="15"/>
      <c r="M6" s="2"/>
    </row>
    <row r="7" spans="1:13" x14ac:dyDescent="0.2">
      <c r="A7" s="10"/>
      <c r="B7" s="10"/>
      <c r="C7" s="10"/>
      <c r="D7" s="16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10</v>
      </c>
      <c r="K7" s="17" t="s">
        <v>11</v>
      </c>
      <c r="L7" s="2"/>
      <c r="M7" s="2"/>
    </row>
    <row r="8" spans="1:13" x14ac:dyDescent="0.2">
      <c r="A8" s="18"/>
      <c r="B8" s="18"/>
      <c r="C8" s="18"/>
      <c r="D8" s="18"/>
      <c r="E8" s="18"/>
      <c r="F8" s="19" t="s">
        <v>13</v>
      </c>
      <c r="G8" s="19" t="s">
        <v>14</v>
      </c>
      <c r="H8" s="19" t="s">
        <v>15</v>
      </c>
      <c r="I8" s="19" t="s">
        <v>16</v>
      </c>
      <c r="J8" s="20" t="s">
        <v>17</v>
      </c>
      <c r="K8" s="20" t="s">
        <v>17</v>
      </c>
      <c r="L8" s="2"/>
      <c r="M8" s="2"/>
    </row>
    <row r="9" spans="1:13" x14ac:dyDescent="0.2">
      <c r="A9" s="10"/>
      <c r="B9" s="10"/>
      <c r="C9" s="10"/>
      <c r="D9" s="21"/>
      <c r="E9" s="21"/>
      <c r="F9" s="16"/>
      <c r="G9" s="16"/>
      <c r="H9" s="16"/>
      <c r="I9" s="16"/>
      <c r="J9" s="22"/>
      <c r="K9" s="22"/>
      <c r="L9" s="2"/>
      <c r="M9" s="2"/>
    </row>
    <row r="10" spans="1:13" x14ac:dyDescent="0.2">
      <c r="A10" s="23">
        <v>1</v>
      </c>
      <c r="B10" s="9" t="s">
        <v>18</v>
      </c>
      <c r="C10" s="10"/>
      <c r="D10" s="24">
        <v>1.1100000000000001</v>
      </c>
      <c r="E10" s="25">
        <v>6.0000000000000001E-3</v>
      </c>
      <c r="F10" s="26">
        <v>80247087</v>
      </c>
      <c r="G10" s="26">
        <v>80247087</v>
      </c>
      <c r="H10" s="26">
        <f>G10-F10</f>
        <v>0</v>
      </c>
      <c r="I10" s="26">
        <v>72403861</v>
      </c>
      <c r="J10" s="26">
        <v>72852295</v>
      </c>
      <c r="K10" s="26">
        <f>J10-I10</f>
        <v>448434</v>
      </c>
      <c r="L10" s="2"/>
      <c r="M10" s="2"/>
    </row>
    <row r="11" spans="1:13" x14ac:dyDescent="0.2">
      <c r="A11" s="23">
        <v>2</v>
      </c>
      <c r="B11" s="9" t="s">
        <v>19</v>
      </c>
      <c r="C11" s="10"/>
      <c r="D11" s="24">
        <v>0.43</v>
      </c>
      <c r="E11" s="24">
        <v>0.01</v>
      </c>
      <c r="F11" s="26">
        <v>22921070</v>
      </c>
      <c r="G11" s="26">
        <v>22921070</v>
      </c>
      <c r="H11" s="26">
        <f>G11-F11</f>
        <v>0</v>
      </c>
      <c r="I11" s="26">
        <v>54413593</v>
      </c>
      <c r="J11" s="26">
        <v>54661426</v>
      </c>
      <c r="K11" s="26">
        <f>J11-I11</f>
        <v>247833</v>
      </c>
      <c r="L11" s="2"/>
      <c r="M11" s="2"/>
    </row>
    <row r="12" spans="1:13" x14ac:dyDescent="0.2">
      <c r="A12" s="10"/>
      <c r="B12" s="10"/>
      <c r="C12" s="10"/>
      <c r="D12" s="21"/>
      <c r="E12" s="21"/>
      <c r="F12" s="26"/>
      <c r="G12" s="26"/>
      <c r="H12" s="26"/>
      <c r="I12" s="26"/>
      <c r="J12" s="26"/>
      <c r="K12" s="26"/>
      <c r="L12" s="2"/>
      <c r="M12" s="2"/>
    </row>
    <row r="13" spans="1:13" s="10" customFormat="1" x14ac:dyDescent="0.2">
      <c r="A13" s="2"/>
      <c r="B13" s="2"/>
      <c r="C13" s="2"/>
      <c r="D13" s="27"/>
      <c r="E13" s="27"/>
      <c r="F13" s="28"/>
      <c r="G13" s="28"/>
      <c r="H13" s="28"/>
      <c r="I13" s="28"/>
      <c r="J13" s="28"/>
      <c r="K13" s="28"/>
      <c r="L13" s="2"/>
    </row>
    <row r="14" spans="1:13" s="10" customFormat="1" x14ac:dyDescent="0.2">
      <c r="A14" s="9" t="s">
        <v>20</v>
      </c>
      <c r="C14" s="9"/>
      <c r="D14" s="9"/>
      <c r="F14" s="9"/>
      <c r="G14" s="28"/>
      <c r="H14" s="28"/>
      <c r="I14" s="28"/>
      <c r="J14" s="28"/>
      <c r="K14" s="28"/>
      <c r="L14" s="2"/>
    </row>
    <row r="15" spans="1:13" s="10" customFormat="1" x14ac:dyDescent="0.2">
      <c r="A15" s="11" t="s">
        <v>2</v>
      </c>
      <c r="B15" s="12"/>
      <c r="C15" s="12"/>
      <c r="D15" s="70" t="s">
        <v>3</v>
      </c>
      <c r="E15" s="71"/>
      <c r="F15" s="29" t="s">
        <v>21</v>
      </c>
      <c r="G15" s="29" t="s">
        <v>21</v>
      </c>
      <c r="H15" s="30" t="s">
        <v>22</v>
      </c>
      <c r="I15" s="30" t="s">
        <v>23</v>
      </c>
      <c r="J15" s="26"/>
      <c r="K15" s="26"/>
      <c r="L15" s="2"/>
    </row>
    <row r="16" spans="1:13" s="10" customFormat="1" ht="10.5" x14ac:dyDescent="0.15">
      <c r="D16" s="16" t="s">
        <v>7</v>
      </c>
      <c r="E16" s="16" t="s">
        <v>8</v>
      </c>
      <c r="F16" s="22" t="s">
        <v>24</v>
      </c>
      <c r="G16" s="22" t="s">
        <v>24</v>
      </c>
      <c r="H16" s="16" t="s">
        <v>25</v>
      </c>
      <c r="I16" s="16" t="s">
        <v>11</v>
      </c>
      <c r="J16" s="26"/>
      <c r="K16" s="26"/>
    </row>
    <row r="17" spans="1:15" x14ac:dyDescent="0.2">
      <c r="A17" s="10"/>
      <c r="B17" s="10"/>
      <c r="C17" s="10"/>
      <c r="D17" s="21"/>
      <c r="E17" s="21"/>
      <c r="F17" s="22" t="s">
        <v>26</v>
      </c>
      <c r="G17" s="16" t="s">
        <v>27</v>
      </c>
      <c r="H17" s="22" t="s">
        <v>28</v>
      </c>
      <c r="I17" s="16" t="s">
        <v>29</v>
      </c>
      <c r="J17" s="26"/>
      <c r="K17" s="26"/>
      <c r="L17" s="10"/>
      <c r="M17" s="2"/>
    </row>
    <row r="18" spans="1:15" s="10" customFormat="1" ht="10.5" x14ac:dyDescent="0.15">
      <c r="A18" s="18"/>
      <c r="B18" s="18"/>
      <c r="C18" s="18"/>
      <c r="D18" s="31"/>
      <c r="E18" s="31"/>
      <c r="F18" s="32" t="s">
        <v>30</v>
      </c>
      <c r="G18" s="32" t="s">
        <v>31</v>
      </c>
      <c r="H18" s="32" t="s">
        <v>32</v>
      </c>
      <c r="I18" s="32" t="s">
        <v>32</v>
      </c>
      <c r="J18" s="26"/>
      <c r="K18" s="26"/>
    </row>
    <row r="19" spans="1:15" x14ac:dyDescent="0.2">
      <c r="A19" s="10"/>
      <c r="B19" s="10"/>
      <c r="C19" s="2"/>
      <c r="D19" s="27"/>
      <c r="E19" s="27"/>
      <c r="F19" s="28"/>
      <c r="G19" s="28"/>
      <c r="H19" s="28"/>
      <c r="I19" s="28"/>
      <c r="J19" s="28"/>
      <c r="K19" s="28"/>
      <c r="L19" s="10"/>
      <c r="M19" s="2"/>
    </row>
    <row r="20" spans="1:15" x14ac:dyDescent="0.2">
      <c r="A20" s="23">
        <v>3</v>
      </c>
      <c r="B20" s="10" t="s">
        <v>33</v>
      </c>
      <c r="C20" s="10"/>
      <c r="D20" s="24">
        <v>1.02</v>
      </c>
      <c r="E20" s="24">
        <v>0.01</v>
      </c>
      <c r="F20" s="26">
        <v>66765147</v>
      </c>
      <c r="G20" s="26">
        <v>73071996</v>
      </c>
      <c r="H20" s="26">
        <v>140442633</v>
      </c>
      <c r="I20" s="26">
        <f>+H20-G20-F20</f>
        <v>605490</v>
      </c>
      <c r="J20" s="26"/>
      <c r="K20" s="26"/>
      <c r="L20" s="2"/>
      <c r="M20" s="2"/>
    </row>
    <row r="21" spans="1:15" x14ac:dyDescent="0.2">
      <c r="A21" s="10"/>
      <c r="B21" s="2"/>
      <c r="C21" s="2"/>
      <c r="D21" s="27"/>
      <c r="E21" s="27"/>
      <c r="F21" s="28"/>
      <c r="G21" s="28"/>
      <c r="H21" s="28"/>
      <c r="I21" s="26"/>
      <c r="J21" s="28"/>
      <c r="K21" s="28"/>
      <c r="L21" s="10"/>
      <c r="M21" s="2"/>
    </row>
    <row r="22" spans="1:15" x14ac:dyDescent="0.2">
      <c r="A22" s="2"/>
      <c r="B22" s="2"/>
      <c r="C22" s="2"/>
      <c r="D22" s="27"/>
      <c r="E22" s="27"/>
      <c r="F22" s="28"/>
      <c r="G22" s="28"/>
      <c r="H22" s="28"/>
      <c r="I22" s="28"/>
      <c r="J22" s="28"/>
      <c r="K22" s="28"/>
      <c r="L22" s="2"/>
      <c r="M22" s="2"/>
    </row>
    <row r="23" spans="1:15" x14ac:dyDescent="0.2">
      <c r="A23" s="3" t="s">
        <v>35</v>
      </c>
      <c r="B23" s="3"/>
      <c r="C23" s="7"/>
      <c r="D23" s="7"/>
      <c r="E23" s="7"/>
      <c r="F23" s="34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6" t="s">
        <v>36</v>
      </c>
      <c r="B24" s="6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5" t="s">
        <v>88</v>
      </c>
      <c r="B25" s="6"/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  <c r="N25" s="35"/>
      <c r="O25" s="8"/>
    </row>
    <row r="26" spans="1:15" x14ac:dyDescent="0.2">
      <c r="A26" s="11" t="s">
        <v>2</v>
      </c>
      <c r="B26" s="11"/>
      <c r="C26" s="30" t="s">
        <v>16</v>
      </c>
      <c r="D26" s="30" t="s">
        <v>16</v>
      </c>
      <c r="E26" s="71" t="s">
        <v>3</v>
      </c>
      <c r="F26" s="71"/>
      <c r="G26" s="30" t="s">
        <v>37</v>
      </c>
      <c r="H26" s="29" t="s">
        <v>38</v>
      </c>
      <c r="I26" s="29" t="s">
        <v>39</v>
      </c>
      <c r="J26" s="30" t="s">
        <v>40</v>
      </c>
      <c r="K26" s="30" t="s">
        <v>5</v>
      </c>
      <c r="L26" s="30" t="s">
        <v>5</v>
      </c>
      <c r="M26" s="30" t="s">
        <v>5</v>
      </c>
      <c r="N26" s="30" t="s">
        <v>5</v>
      </c>
      <c r="O26" s="34"/>
    </row>
    <row r="27" spans="1:15" x14ac:dyDescent="0.2">
      <c r="A27" s="8"/>
      <c r="B27" s="8"/>
      <c r="C27" s="22" t="s">
        <v>41</v>
      </c>
      <c r="D27" s="16" t="s">
        <v>42</v>
      </c>
      <c r="E27" s="16" t="s">
        <v>7</v>
      </c>
      <c r="F27" s="16" t="s">
        <v>8</v>
      </c>
      <c r="G27" s="22" t="s">
        <v>43</v>
      </c>
      <c r="H27" s="22" t="s">
        <v>44</v>
      </c>
      <c r="I27" s="16" t="s">
        <v>45</v>
      </c>
      <c r="J27" s="16" t="s">
        <v>46</v>
      </c>
      <c r="K27" s="16" t="s">
        <v>47</v>
      </c>
      <c r="L27" s="16" t="s">
        <v>48</v>
      </c>
      <c r="M27" s="36" t="s">
        <v>49</v>
      </c>
      <c r="N27" s="37" t="s">
        <v>50</v>
      </c>
      <c r="O27" s="34"/>
    </row>
    <row r="28" spans="1:15" x14ac:dyDescent="0.2">
      <c r="A28" s="35"/>
      <c r="B28" s="35"/>
      <c r="C28" s="35"/>
      <c r="D28" s="35"/>
      <c r="E28" s="35"/>
      <c r="F28" s="35"/>
      <c r="G28" s="38" t="s">
        <v>51</v>
      </c>
      <c r="H28" s="38" t="s">
        <v>41</v>
      </c>
      <c r="I28" s="38" t="s">
        <v>51</v>
      </c>
      <c r="J28" s="32"/>
      <c r="K28" s="39"/>
      <c r="L28" s="39"/>
      <c r="M28" s="39"/>
      <c r="N28" s="39"/>
      <c r="O28" s="8"/>
    </row>
    <row r="29" spans="1:15" x14ac:dyDescent="0.2">
      <c r="A29" s="8"/>
      <c r="B29" s="8"/>
      <c r="C29" s="8"/>
      <c r="D29" s="8"/>
      <c r="E29" s="8"/>
      <c r="F29" s="8"/>
      <c r="G29" s="40"/>
      <c r="H29" s="22"/>
      <c r="I29" s="40"/>
      <c r="J29" s="41"/>
      <c r="K29" s="8"/>
      <c r="L29" s="8"/>
      <c r="M29" s="8"/>
      <c r="N29" s="8"/>
      <c r="O29" s="8"/>
    </row>
    <row r="30" spans="1:15" x14ac:dyDescent="0.2">
      <c r="A30" s="3" t="s">
        <v>52</v>
      </c>
      <c r="B30" s="8"/>
      <c r="C30" s="8"/>
      <c r="D30" s="8"/>
      <c r="E30" s="8"/>
      <c r="F30" s="8"/>
      <c r="G30" s="40"/>
      <c r="H30" s="8"/>
      <c r="I30" s="42"/>
      <c r="J30" s="41"/>
      <c r="K30" s="8"/>
      <c r="L30" s="8"/>
      <c r="M30" s="8"/>
      <c r="N30" s="8"/>
      <c r="O30" s="8"/>
    </row>
    <row r="31" spans="1:15" x14ac:dyDescent="0.2">
      <c r="A31" s="42">
        <v>1</v>
      </c>
      <c r="B31" s="43" t="s">
        <v>53</v>
      </c>
      <c r="C31" s="8">
        <v>2230779</v>
      </c>
      <c r="D31" s="8">
        <v>2309598</v>
      </c>
      <c r="E31" s="44">
        <v>1.51</v>
      </c>
      <c r="F31" s="44">
        <v>0.97</v>
      </c>
      <c r="G31" s="8">
        <v>3490757</v>
      </c>
      <c r="H31" s="8">
        <f t="shared" ref="H31:H56" si="0">+K31+L31+M31+N31</f>
        <v>3898118</v>
      </c>
      <c r="I31" s="42">
        <f t="shared" ref="I31:I56" si="1">H31-G31</f>
        <v>407361</v>
      </c>
      <c r="J31" s="8">
        <v>2101</v>
      </c>
      <c r="K31" s="8">
        <v>0</v>
      </c>
      <c r="L31" s="8">
        <v>1259978</v>
      </c>
      <c r="M31" s="8">
        <v>0</v>
      </c>
      <c r="N31" s="8">
        <v>2638140</v>
      </c>
      <c r="O31" s="8"/>
    </row>
    <row r="32" spans="1:15" x14ac:dyDescent="0.2">
      <c r="A32" s="42">
        <v>2</v>
      </c>
      <c r="B32" s="43" t="s">
        <v>54</v>
      </c>
      <c r="C32" s="8">
        <v>10853704</v>
      </c>
      <c r="D32" s="8">
        <v>19510502</v>
      </c>
      <c r="E32" s="44">
        <v>2.34</v>
      </c>
      <c r="F32" s="44">
        <v>0.56000000000000005</v>
      </c>
      <c r="G32" s="8">
        <v>46148564</v>
      </c>
      <c r="H32" s="8">
        <f t="shared" si="0"/>
        <v>55591759</v>
      </c>
      <c r="I32" s="42">
        <f t="shared" si="1"/>
        <v>9443195</v>
      </c>
      <c r="J32" s="8">
        <v>4209052</v>
      </c>
      <c r="K32" s="8">
        <v>0</v>
      </c>
      <c r="L32" s="8">
        <v>35375076</v>
      </c>
      <c r="M32" s="8">
        <v>0</v>
      </c>
      <c r="N32" s="8">
        <v>20216683</v>
      </c>
      <c r="O32" s="8"/>
    </row>
    <row r="33" spans="1:15" x14ac:dyDescent="0.2">
      <c r="A33" s="42">
        <v>3</v>
      </c>
      <c r="B33" s="45" t="s">
        <v>55</v>
      </c>
      <c r="C33" s="8">
        <v>15013344</v>
      </c>
      <c r="D33" s="8">
        <v>23893822</v>
      </c>
      <c r="E33" s="44">
        <v>11.29</v>
      </c>
      <c r="F33" s="44">
        <v>0.24</v>
      </c>
      <c r="G33" s="8">
        <v>279098177</v>
      </c>
      <c r="H33" s="8">
        <f t="shared" si="0"/>
        <v>289229067</v>
      </c>
      <c r="I33" s="42">
        <f t="shared" si="1"/>
        <v>10130890</v>
      </c>
      <c r="J33" s="8">
        <v>3277249</v>
      </c>
      <c r="K33" s="8">
        <v>243539813</v>
      </c>
      <c r="L33" s="8">
        <v>20545020</v>
      </c>
      <c r="M33" s="8">
        <v>0</v>
      </c>
      <c r="N33" s="8">
        <v>25144234</v>
      </c>
      <c r="O33" s="8"/>
    </row>
    <row r="34" spans="1:15" x14ac:dyDescent="0.2">
      <c r="A34" s="42">
        <v>4</v>
      </c>
      <c r="B34" s="43" t="s">
        <v>56</v>
      </c>
      <c r="C34" s="8">
        <v>10284725</v>
      </c>
      <c r="D34" s="8">
        <v>10833950</v>
      </c>
      <c r="E34" s="44">
        <v>7.2</v>
      </c>
      <c r="F34" s="44">
        <v>0.95</v>
      </c>
      <c r="G34" s="8">
        <v>89623343</v>
      </c>
      <c r="H34" s="8">
        <f t="shared" si="0"/>
        <v>98016665</v>
      </c>
      <c r="I34" s="42">
        <f t="shared" si="1"/>
        <v>8393322</v>
      </c>
      <c r="J34" s="8">
        <v>465608</v>
      </c>
      <c r="K34" s="8">
        <v>46168324</v>
      </c>
      <c r="L34" s="8">
        <v>34555927</v>
      </c>
      <c r="M34" s="8">
        <v>0</v>
      </c>
      <c r="N34" s="8">
        <v>17292414</v>
      </c>
      <c r="O34" s="8"/>
    </row>
    <row r="35" spans="1:15" x14ac:dyDescent="0.2">
      <c r="A35" s="42">
        <v>5</v>
      </c>
      <c r="B35" s="43" t="s">
        <v>57</v>
      </c>
      <c r="C35" s="8">
        <v>87857870</v>
      </c>
      <c r="D35" s="8">
        <v>142933663</v>
      </c>
      <c r="E35" s="44">
        <v>10.88</v>
      </c>
      <c r="F35" s="44">
        <v>0.48</v>
      </c>
      <c r="G35" s="8">
        <v>1591817774</v>
      </c>
      <c r="H35" s="8">
        <f t="shared" si="0"/>
        <v>1647368498</v>
      </c>
      <c r="I35" s="42">
        <f t="shared" si="1"/>
        <v>55550724</v>
      </c>
      <c r="J35" s="8">
        <v>42069776</v>
      </c>
      <c r="K35" s="8">
        <v>1436478061</v>
      </c>
      <c r="L35" s="8">
        <v>68025702</v>
      </c>
      <c r="M35" s="8">
        <v>820675</v>
      </c>
      <c r="N35" s="8">
        <v>142044060</v>
      </c>
      <c r="O35" s="8"/>
    </row>
    <row r="36" spans="1:15" x14ac:dyDescent="0.2">
      <c r="A36" s="42">
        <v>6</v>
      </c>
      <c r="B36" s="43" t="s">
        <v>58</v>
      </c>
      <c r="C36" s="8">
        <v>1883972</v>
      </c>
      <c r="D36" s="8">
        <v>2564058</v>
      </c>
      <c r="E36" s="44">
        <v>0.34</v>
      </c>
      <c r="F36" s="44">
        <v>0.16</v>
      </c>
      <c r="G36" s="8">
        <v>2355231</v>
      </c>
      <c r="H36" s="8">
        <f t="shared" si="0"/>
        <v>2606555</v>
      </c>
      <c r="I36" s="42">
        <f t="shared" si="1"/>
        <v>251324</v>
      </c>
      <c r="J36" s="8">
        <v>7704</v>
      </c>
      <c r="K36" s="8">
        <v>0</v>
      </c>
      <c r="L36" s="8">
        <v>298145</v>
      </c>
      <c r="M36" s="8">
        <v>173114</v>
      </c>
      <c r="N36" s="8">
        <v>2135296</v>
      </c>
      <c r="O36" s="8"/>
    </row>
    <row r="37" spans="1:15" x14ac:dyDescent="0.2">
      <c r="A37" s="42">
        <v>7</v>
      </c>
      <c r="B37" s="45" t="s">
        <v>59</v>
      </c>
      <c r="C37" s="8">
        <v>15563949</v>
      </c>
      <c r="D37" s="8">
        <v>23517960</v>
      </c>
      <c r="E37" s="44">
        <v>2</v>
      </c>
      <c r="F37" s="44">
        <v>0.66</v>
      </c>
      <c r="G37" s="8">
        <v>47026122</v>
      </c>
      <c r="H37" s="8">
        <f t="shared" si="0"/>
        <v>59435788</v>
      </c>
      <c r="I37" s="42">
        <f t="shared" si="1"/>
        <v>12409666</v>
      </c>
      <c r="J37" s="8">
        <v>327913</v>
      </c>
      <c r="K37" s="8">
        <v>0</v>
      </c>
      <c r="L37" s="8">
        <v>31462173</v>
      </c>
      <c r="M37" s="8">
        <v>0</v>
      </c>
      <c r="N37" s="8">
        <v>27973615</v>
      </c>
      <c r="O37" s="42"/>
    </row>
    <row r="38" spans="1:15" x14ac:dyDescent="0.2">
      <c r="A38" s="42">
        <v>8</v>
      </c>
      <c r="B38" s="45" t="s">
        <v>60</v>
      </c>
      <c r="C38" s="8">
        <v>45321915</v>
      </c>
      <c r="D38" s="8">
        <v>74920477</v>
      </c>
      <c r="E38" s="44">
        <v>10.49</v>
      </c>
      <c r="F38" s="44">
        <v>0.13</v>
      </c>
      <c r="G38" s="8">
        <v>882621529</v>
      </c>
      <c r="H38" s="8">
        <f t="shared" si="0"/>
        <v>901980193</v>
      </c>
      <c r="I38" s="42">
        <f t="shared" si="1"/>
        <v>19358664</v>
      </c>
      <c r="J38" s="8">
        <v>9496902</v>
      </c>
      <c r="K38" s="8">
        <v>711841901</v>
      </c>
      <c r="L38" s="8">
        <v>124133443</v>
      </c>
      <c r="M38" s="8">
        <v>0</v>
      </c>
      <c r="N38" s="8">
        <v>66004849</v>
      </c>
      <c r="O38" s="8"/>
    </row>
    <row r="39" spans="1:15" x14ac:dyDescent="0.2">
      <c r="A39" s="42">
        <v>9</v>
      </c>
      <c r="B39" s="43" t="s">
        <v>61</v>
      </c>
      <c r="C39" s="42">
        <v>1883972</v>
      </c>
      <c r="D39" s="42">
        <v>3195019</v>
      </c>
      <c r="E39" s="46">
        <v>0.39</v>
      </c>
      <c r="F39" s="46">
        <v>0.12</v>
      </c>
      <c r="G39" s="42">
        <v>2742605</v>
      </c>
      <c r="H39" s="8">
        <f t="shared" si="0"/>
        <v>4036603</v>
      </c>
      <c r="I39" s="42">
        <f t="shared" si="1"/>
        <v>1293998</v>
      </c>
      <c r="J39" s="42">
        <v>24467</v>
      </c>
      <c r="K39" s="42">
        <v>0</v>
      </c>
      <c r="L39" s="42">
        <v>858633</v>
      </c>
      <c r="M39" s="42">
        <v>0</v>
      </c>
      <c r="N39" s="42">
        <v>3177970</v>
      </c>
      <c r="O39" s="8"/>
    </row>
    <row r="40" spans="1:15" x14ac:dyDescent="0.2">
      <c r="A40" s="42">
        <v>10</v>
      </c>
      <c r="B40" s="43" t="s">
        <v>62</v>
      </c>
      <c r="C40" s="8">
        <v>15672470</v>
      </c>
      <c r="D40" s="8">
        <v>58837812</v>
      </c>
      <c r="E40" s="44">
        <v>5.0599999999999996</v>
      </c>
      <c r="F40" s="44">
        <v>0.06</v>
      </c>
      <c r="G40" s="8">
        <v>309979192</v>
      </c>
      <c r="H40" s="8">
        <f t="shared" si="0"/>
        <v>342031595</v>
      </c>
      <c r="I40" s="42">
        <f t="shared" si="1"/>
        <v>32052403</v>
      </c>
      <c r="J40" s="8">
        <v>10051222</v>
      </c>
      <c r="K40" s="8">
        <v>291320786</v>
      </c>
      <c r="L40" s="8">
        <v>2870014</v>
      </c>
      <c r="M40" s="8">
        <v>115922</v>
      </c>
      <c r="N40" s="8">
        <v>47724873</v>
      </c>
      <c r="O40" s="8"/>
    </row>
    <row r="41" spans="1:15" x14ac:dyDescent="0.2">
      <c r="A41" s="42">
        <v>11</v>
      </c>
      <c r="B41" s="43" t="s">
        <v>63</v>
      </c>
      <c r="C41" s="8">
        <v>150199210</v>
      </c>
      <c r="D41" s="8">
        <v>247157530</v>
      </c>
      <c r="E41" s="44">
        <v>8.7899999999999991</v>
      </c>
      <c r="F41" s="44">
        <v>0.61</v>
      </c>
      <c r="G41" s="8">
        <v>2285172503</v>
      </c>
      <c r="H41" s="8">
        <f t="shared" si="0"/>
        <v>2380533312</v>
      </c>
      <c r="I41" s="42">
        <f t="shared" si="1"/>
        <v>95360809</v>
      </c>
      <c r="J41" s="8">
        <v>58215374</v>
      </c>
      <c r="K41" s="8">
        <v>1952765124</v>
      </c>
      <c r="L41" s="8">
        <v>174737714</v>
      </c>
      <c r="M41" s="8">
        <v>706916</v>
      </c>
      <c r="N41" s="8">
        <v>252323558</v>
      </c>
      <c r="O41" s="8"/>
    </row>
    <row r="42" spans="1:15" x14ac:dyDescent="0.2">
      <c r="A42" s="42">
        <v>12</v>
      </c>
      <c r="B42" s="43" t="s">
        <v>64</v>
      </c>
      <c r="C42" s="8">
        <v>58945692</v>
      </c>
      <c r="D42" s="8">
        <v>106216389</v>
      </c>
      <c r="E42" s="44">
        <v>10.37</v>
      </c>
      <c r="F42" s="44">
        <v>0.13</v>
      </c>
      <c r="G42" s="8">
        <v>1174788077</v>
      </c>
      <c r="H42" s="8">
        <f t="shared" si="0"/>
        <v>1194429068</v>
      </c>
      <c r="I42" s="42">
        <f t="shared" si="1"/>
        <v>19640991</v>
      </c>
      <c r="J42" s="8">
        <v>7621790</v>
      </c>
      <c r="K42" s="8">
        <v>1065333644</v>
      </c>
      <c r="L42" s="8">
        <v>50914081</v>
      </c>
      <c r="M42" s="8">
        <v>0</v>
      </c>
      <c r="N42" s="8">
        <v>78181343</v>
      </c>
      <c r="O42" s="8"/>
    </row>
    <row r="43" spans="1:15" x14ac:dyDescent="0.2">
      <c r="A43" s="42">
        <v>13</v>
      </c>
      <c r="B43" s="45" t="s">
        <v>65</v>
      </c>
      <c r="C43" s="8">
        <v>24502639</v>
      </c>
      <c r="D43" s="8">
        <v>49159649</v>
      </c>
      <c r="E43" s="44">
        <v>8.41</v>
      </c>
      <c r="F43" s="44">
        <v>0.16</v>
      </c>
      <c r="G43" s="8">
        <v>452382926</v>
      </c>
      <c r="H43" s="8">
        <f t="shared" si="0"/>
        <v>469669814</v>
      </c>
      <c r="I43" s="42">
        <f t="shared" si="1"/>
        <v>17286888</v>
      </c>
      <c r="J43" s="8">
        <v>7201523</v>
      </c>
      <c r="K43" s="8">
        <v>374337933</v>
      </c>
      <c r="L43" s="8">
        <v>54229855</v>
      </c>
      <c r="M43" s="8">
        <v>0</v>
      </c>
      <c r="N43" s="8">
        <v>41102026</v>
      </c>
      <c r="O43" s="8"/>
    </row>
    <row r="44" spans="1:15" x14ac:dyDescent="0.2">
      <c r="A44" s="42">
        <v>14</v>
      </c>
      <c r="B44" s="43" t="s">
        <v>66</v>
      </c>
      <c r="C44" s="8">
        <v>26163889</v>
      </c>
      <c r="D44" s="8">
        <v>45687693</v>
      </c>
      <c r="E44" s="44">
        <v>10.88</v>
      </c>
      <c r="F44" s="44">
        <v>0.27</v>
      </c>
      <c r="G44" s="8">
        <v>596015960</v>
      </c>
      <c r="H44" s="8">
        <f t="shared" si="0"/>
        <v>608293136</v>
      </c>
      <c r="I44" s="42">
        <f t="shared" si="1"/>
        <v>12277176</v>
      </c>
      <c r="J44" s="8">
        <v>8080520</v>
      </c>
      <c r="K44" s="8">
        <v>448582425</v>
      </c>
      <c r="L44" s="8">
        <v>119708277</v>
      </c>
      <c r="M44" s="8">
        <v>0</v>
      </c>
      <c r="N44" s="8">
        <v>40002434</v>
      </c>
      <c r="O44" s="8"/>
    </row>
    <row r="45" spans="1:15" x14ac:dyDescent="0.2">
      <c r="A45" s="42">
        <v>15</v>
      </c>
      <c r="B45" s="43" t="s">
        <v>67</v>
      </c>
      <c r="C45" s="8">
        <v>1883972</v>
      </c>
      <c r="D45" s="8">
        <v>3460113</v>
      </c>
      <c r="E45" s="44">
        <v>0.4</v>
      </c>
      <c r="F45" s="44">
        <v>7.0000000000000007E-2</v>
      </c>
      <c r="G45" s="8">
        <v>3046801</v>
      </c>
      <c r="H45" s="8">
        <f t="shared" si="0"/>
        <v>3496496</v>
      </c>
      <c r="I45" s="42">
        <f t="shared" si="1"/>
        <v>449695</v>
      </c>
      <c r="J45" s="8">
        <v>1181581</v>
      </c>
      <c r="K45" s="8">
        <v>0</v>
      </c>
      <c r="L45" s="8">
        <v>1162829</v>
      </c>
      <c r="M45" s="8">
        <v>0</v>
      </c>
      <c r="N45" s="8">
        <v>2333667</v>
      </c>
      <c r="O45" s="8"/>
    </row>
    <row r="46" spans="1:15" x14ac:dyDescent="0.2">
      <c r="A46" s="42">
        <v>16</v>
      </c>
      <c r="B46" s="43" t="s">
        <v>68</v>
      </c>
      <c r="C46" s="8">
        <v>116649111</v>
      </c>
      <c r="D46" s="8">
        <v>217473747</v>
      </c>
      <c r="E46" s="44">
        <v>8.93</v>
      </c>
      <c r="F46" s="44">
        <v>0.1</v>
      </c>
      <c r="G46" s="8">
        <v>2125686163</v>
      </c>
      <c r="H46" s="8">
        <f t="shared" si="0"/>
        <v>2218300979</v>
      </c>
      <c r="I46" s="42">
        <f t="shared" si="1"/>
        <v>92614816</v>
      </c>
      <c r="J46" s="8">
        <v>8106745</v>
      </c>
      <c r="K46" s="8">
        <v>1827648134</v>
      </c>
      <c r="L46" s="8">
        <v>180983532</v>
      </c>
      <c r="M46" s="8">
        <v>1251465</v>
      </c>
      <c r="N46" s="8">
        <v>208417848</v>
      </c>
      <c r="O46" s="8"/>
    </row>
    <row r="47" spans="1:15" x14ac:dyDescent="0.2">
      <c r="A47" s="42">
        <v>17</v>
      </c>
      <c r="B47" s="43" t="s">
        <v>69</v>
      </c>
      <c r="C47" s="8">
        <v>23303922</v>
      </c>
      <c r="D47" s="8">
        <v>58017329</v>
      </c>
      <c r="E47" s="44">
        <v>2.1800000000000002</v>
      </c>
      <c r="F47" s="44">
        <v>0.4</v>
      </c>
      <c r="G47" s="8">
        <v>188724387</v>
      </c>
      <c r="H47" s="8">
        <f>+K47+L47+M47+N47</f>
        <v>224493830</v>
      </c>
      <c r="I47" s="42">
        <f>H47-G47</f>
        <v>35769443</v>
      </c>
      <c r="J47" s="8">
        <v>12048394</v>
      </c>
      <c r="K47" s="8">
        <v>34352973</v>
      </c>
      <c r="L47" s="8">
        <v>131776933</v>
      </c>
      <c r="M47" s="8">
        <v>0</v>
      </c>
      <c r="N47" s="8">
        <v>58363924</v>
      </c>
      <c r="O47" s="8"/>
    </row>
    <row r="48" spans="1:15" x14ac:dyDescent="0.2">
      <c r="A48" s="42">
        <v>18</v>
      </c>
      <c r="B48" s="43" t="s">
        <v>70</v>
      </c>
      <c r="C48" s="8">
        <v>1883972</v>
      </c>
      <c r="D48" s="8">
        <v>4106708</v>
      </c>
      <c r="E48" s="44">
        <v>0.39</v>
      </c>
      <c r="F48" s="44">
        <v>0.13</v>
      </c>
      <c r="G48" s="8">
        <v>2949494</v>
      </c>
      <c r="H48" s="8">
        <f t="shared" si="0"/>
        <v>4929978</v>
      </c>
      <c r="I48" s="42">
        <f t="shared" si="1"/>
        <v>1980484</v>
      </c>
      <c r="J48" s="8">
        <v>67530</v>
      </c>
      <c r="K48" s="8">
        <v>0</v>
      </c>
      <c r="L48" s="8">
        <v>1065522</v>
      </c>
      <c r="M48" s="8">
        <v>0</v>
      </c>
      <c r="N48" s="8">
        <v>3864456</v>
      </c>
      <c r="O48" s="42"/>
    </row>
    <row r="49" spans="1:15" x14ac:dyDescent="0.2">
      <c r="A49" s="42">
        <v>19</v>
      </c>
      <c r="B49" s="45" t="s">
        <v>71</v>
      </c>
      <c r="C49" s="8">
        <v>1883972</v>
      </c>
      <c r="D49" s="8">
        <v>2243658</v>
      </c>
      <c r="E49" s="44">
        <v>14.25</v>
      </c>
      <c r="F49" s="44">
        <v>0.7</v>
      </c>
      <c r="G49" s="8">
        <v>32640186</v>
      </c>
      <c r="H49" s="8">
        <f t="shared" si="0"/>
        <v>33382992</v>
      </c>
      <c r="I49" s="42">
        <f t="shared" si="1"/>
        <v>742806</v>
      </c>
      <c r="J49" s="8">
        <v>56174</v>
      </c>
      <c r="K49" s="8">
        <v>29282810</v>
      </c>
      <c r="L49" s="8">
        <v>1479089</v>
      </c>
      <c r="M49" s="8">
        <v>0</v>
      </c>
      <c r="N49" s="8">
        <v>2621093</v>
      </c>
      <c r="O49" s="42"/>
    </row>
    <row r="50" spans="1:15" x14ac:dyDescent="0.2">
      <c r="A50" s="42">
        <v>20</v>
      </c>
      <c r="B50" s="43" t="s">
        <v>72</v>
      </c>
      <c r="C50" s="8">
        <v>96245225</v>
      </c>
      <c r="D50" s="8">
        <v>129797406</v>
      </c>
      <c r="E50" s="44">
        <v>12.72</v>
      </c>
      <c r="F50" s="44">
        <v>0.2</v>
      </c>
      <c r="G50" s="8">
        <v>1754716115</v>
      </c>
      <c r="H50" s="8">
        <f t="shared" si="0"/>
        <v>1763417835</v>
      </c>
      <c r="I50" s="42">
        <f t="shared" si="1"/>
        <v>8701720</v>
      </c>
      <c r="J50" s="8">
        <v>1643951</v>
      </c>
      <c r="K50" s="8">
        <v>1543261664</v>
      </c>
      <c r="L50" s="8">
        <v>117333780</v>
      </c>
      <c r="M50" s="8">
        <v>0</v>
      </c>
      <c r="N50" s="8">
        <v>102822391</v>
      </c>
      <c r="O50" s="8"/>
    </row>
    <row r="51" spans="1:15" x14ac:dyDescent="0.2">
      <c r="A51" s="42">
        <v>21</v>
      </c>
      <c r="B51" s="45" t="s">
        <v>73</v>
      </c>
      <c r="C51" s="8">
        <v>22172760</v>
      </c>
      <c r="D51" s="8">
        <v>33578632</v>
      </c>
      <c r="E51" s="44">
        <v>12.36</v>
      </c>
      <c r="F51" s="44">
        <v>0.17</v>
      </c>
      <c r="G51" s="8">
        <v>431841291</v>
      </c>
      <c r="H51" s="8">
        <f t="shared" si="0"/>
        <v>441019394</v>
      </c>
      <c r="I51" s="42">
        <f t="shared" si="1"/>
        <v>9178103</v>
      </c>
      <c r="J51" s="8">
        <v>688389</v>
      </c>
      <c r="K51" s="8">
        <v>402290326</v>
      </c>
      <c r="L51" s="8">
        <v>7378205</v>
      </c>
      <c r="M51" s="8">
        <v>0</v>
      </c>
      <c r="N51" s="8">
        <v>31350863</v>
      </c>
      <c r="O51" s="42"/>
    </row>
    <row r="52" spans="1:15" x14ac:dyDescent="0.2">
      <c r="A52" s="42">
        <v>22</v>
      </c>
      <c r="B52" s="43" t="s">
        <v>74</v>
      </c>
      <c r="C52" s="8">
        <v>42716426</v>
      </c>
      <c r="D52" s="8">
        <v>71664024</v>
      </c>
      <c r="E52" s="44">
        <v>10.96</v>
      </c>
      <c r="F52" s="44">
        <v>0.23</v>
      </c>
      <c r="G52" s="8">
        <v>836411482</v>
      </c>
      <c r="H52" s="8">
        <f t="shared" si="0"/>
        <v>858026632</v>
      </c>
      <c r="I52" s="42">
        <f t="shared" si="1"/>
        <v>21615150</v>
      </c>
      <c r="J52" s="8">
        <v>9275925</v>
      </c>
      <c r="K52" s="8">
        <v>756709647</v>
      </c>
      <c r="L52" s="8">
        <v>41243737</v>
      </c>
      <c r="M52" s="8">
        <v>0</v>
      </c>
      <c r="N52" s="8">
        <v>60073248</v>
      </c>
      <c r="O52" s="42"/>
    </row>
    <row r="53" spans="1:15" x14ac:dyDescent="0.2">
      <c r="A53" s="42">
        <v>23</v>
      </c>
      <c r="B53" s="43" t="s">
        <v>75</v>
      </c>
      <c r="C53" s="8">
        <v>80549853</v>
      </c>
      <c r="D53" s="8">
        <v>89428561</v>
      </c>
      <c r="E53" s="44">
        <v>17.059999999999999</v>
      </c>
      <c r="F53" s="44">
        <v>0.25</v>
      </c>
      <c r="G53" s="8">
        <v>1593047465</v>
      </c>
      <c r="H53" s="8">
        <f t="shared" si="0"/>
        <v>1603496387</v>
      </c>
      <c r="I53" s="42">
        <f t="shared" si="1"/>
        <v>10448922</v>
      </c>
      <c r="J53" s="8">
        <v>4499610</v>
      </c>
      <c r="K53" s="8">
        <v>1480675723</v>
      </c>
      <c r="L53" s="8">
        <v>32022497</v>
      </c>
      <c r="M53" s="8">
        <v>0</v>
      </c>
      <c r="N53" s="8">
        <v>90798167</v>
      </c>
      <c r="O53" s="8"/>
    </row>
    <row r="54" spans="1:15" x14ac:dyDescent="0.2">
      <c r="A54" s="42">
        <v>24</v>
      </c>
      <c r="B54" s="43" t="s">
        <v>76</v>
      </c>
      <c r="C54" s="8">
        <v>15118974</v>
      </c>
      <c r="D54" s="8">
        <v>42108696</v>
      </c>
      <c r="E54" s="44">
        <v>6.79</v>
      </c>
      <c r="F54" s="44">
        <v>0.13</v>
      </c>
      <c r="G54" s="8">
        <v>296035373</v>
      </c>
      <c r="H54" s="8">
        <f t="shared" si="0"/>
        <v>301351324</v>
      </c>
      <c r="I54" s="42">
        <f t="shared" si="1"/>
        <v>5315951</v>
      </c>
      <c r="J54" s="8">
        <v>8730926</v>
      </c>
      <c r="K54" s="8">
        <v>279576473</v>
      </c>
      <c r="L54" s="8">
        <v>1345884</v>
      </c>
      <c r="M54" s="8">
        <v>1779</v>
      </c>
      <c r="N54" s="8">
        <v>20427188</v>
      </c>
      <c r="O54" s="8"/>
    </row>
    <row r="55" spans="1:15" x14ac:dyDescent="0.2">
      <c r="A55" s="42">
        <v>25</v>
      </c>
      <c r="B55" s="43" t="s">
        <v>77</v>
      </c>
      <c r="C55" s="8">
        <v>13768780</v>
      </c>
      <c r="D55" s="8">
        <v>112959248</v>
      </c>
      <c r="E55" s="44">
        <v>0.66</v>
      </c>
      <c r="F55" s="44">
        <v>0.12</v>
      </c>
      <c r="G55" s="8">
        <v>78191619</v>
      </c>
      <c r="H55" s="8">
        <f t="shared" si="0"/>
        <v>119908749</v>
      </c>
      <c r="I55" s="42">
        <f t="shared" si="1"/>
        <v>41717130</v>
      </c>
      <c r="J55" s="8">
        <v>59873018</v>
      </c>
      <c r="K55" s="8">
        <v>0</v>
      </c>
      <c r="L55" s="8">
        <v>64845028</v>
      </c>
      <c r="M55" s="8">
        <v>0</v>
      </c>
      <c r="N55" s="8">
        <v>55063721</v>
      </c>
      <c r="O55" s="8"/>
    </row>
    <row r="56" spans="1:15" x14ac:dyDescent="0.2">
      <c r="A56" s="42">
        <v>26</v>
      </c>
      <c r="B56" s="43" t="s">
        <v>78</v>
      </c>
      <c r="C56" s="8">
        <v>40464684</v>
      </c>
      <c r="D56" s="8">
        <v>62122621</v>
      </c>
      <c r="E56" s="44">
        <v>10.76</v>
      </c>
      <c r="F56" s="44">
        <v>0.24</v>
      </c>
      <c r="G56" s="8">
        <v>727794823</v>
      </c>
      <c r="H56" s="8">
        <f t="shared" si="0"/>
        <v>739666666</v>
      </c>
      <c r="I56" s="42">
        <f t="shared" si="1"/>
        <v>11871843</v>
      </c>
      <c r="J56" s="8">
        <v>3241609</v>
      </c>
      <c r="K56" s="8">
        <v>603786364</v>
      </c>
      <c r="L56" s="8">
        <v>83929569</v>
      </c>
      <c r="M56" s="8">
        <v>153193</v>
      </c>
      <c r="N56" s="8">
        <v>51797540</v>
      </c>
      <c r="O56" s="8"/>
    </row>
    <row r="57" spans="1:15" x14ac:dyDescent="0.2">
      <c r="A57" s="47" t="s">
        <v>79</v>
      </c>
      <c r="B57" s="48"/>
      <c r="C57" s="49">
        <f>SUM(C31:C56)</f>
        <v>923019781</v>
      </c>
      <c r="D57" s="49">
        <f>SUM(D31:D56)</f>
        <v>1637698865</v>
      </c>
      <c r="E57" s="50"/>
      <c r="F57" s="50"/>
      <c r="G57" s="49">
        <f t="shared" ref="G57:N57" si="2">SUM(G31:G56)</f>
        <v>15834347959</v>
      </c>
      <c r="H57" s="49">
        <f t="shared" si="2"/>
        <v>16368611433</v>
      </c>
      <c r="I57" s="49">
        <f t="shared" si="2"/>
        <v>534263474</v>
      </c>
      <c r="J57" s="49">
        <f t="shared" si="2"/>
        <v>260465053</v>
      </c>
      <c r="K57" s="49">
        <f t="shared" si="2"/>
        <v>13527952125</v>
      </c>
      <c r="L57" s="49">
        <f t="shared" si="2"/>
        <v>1383540643</v>
      </c>
      <c r="M57" s="49">
        <f t="shared" si="2"/>
        <v>3223064</v>
      </c>
      <c r="N57" s="49">
        <f t="shared" si="2"/>
        <v>1453895601</v>
      </c>
      <c r="O57" s="8"/>
    </row>
    <row r="58" spans="1:15" x14ac:dyDescent="0.2">
      <c r="A58" s="51"/>
      <c r="B58" s="51"/>
      <c r="C58" s="8"/>
      <c r="D58" s="8"/>
      <c r="E58" s="44"/>
      <c r="F58" s="44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3" t="s">
        <v>80</v>
      </c>
      <c r="B59" s="52"/>
      <c r="C59" s="8"/>
      <c r="D59" s="8"/>
      <c r="E59" s="44"/>
      <c r="F59" s="44"/>
      <c r="G59" s="8"/>
      <c r="H59" s="42"/>
      <c r="I59" s="42"/>
      <c r="J59" s="8"/>
      <c r="K59" s="8"/>
      <c r="L59" s="8"/>
      <c r="M59" s="8"/>
      <c r="N59" s="53"/>
      <c r="O59" s="8"/>
    </row>
    <row r="60" spans="1:15" x14ac:dyDescent="0.2">
      <c r="A60" s="42">
        <v>1</v>
      </c>
      <c r="B60" s="45" t="s">
        <v>81</v>
      </c>
      <c r="C60" s="8">
        <v>2511962</v>
      </c>
      <c r="D60" s="8">
        <v>23088964</v>
      </c>
      <c r="E60" s="44">
        <v>1.67</v>
      </c>
      <c r="F60" s="44">
        <v>0.04</v>
      </c>
      <c r="G60" s="8">
        <v>40202489</v>
      </c>
      <c r="H60" s="42">
        <f>+K60+L60+M60+N60</f>
        <v>50049999</v>
      </c>
      <c r="I60" s="42">
        <f>H60-G60</f>
        <v>9847510</v>
      </c>
      <c r="J60" s="8">
        <v>11122867</v>
      </c>
      <c r="K60" s="8">
        <v>37633111</v>
      </c>
      <c r="L60" s="8">
        <v>57416</v>
      </c>
      <c r="M60" s="8">
        <v>0</v>
      </c>
      <c r="N60" s="8">
        <v>12359472</v>
      </c>
      <c r="O60" s="8"/>
    </row>
    <row r="61" spans="1:15" x14ac:dyDescent="0.2">
      <c r="A61" s="42"/>
      <c r="B61" s="45"/>
      <c r="C61" s="8"/>
      <c r="D61" s="8"/>
      <c r="E61" s="44"/>
      <c r="F61" s="44"/>
      <c r="G61" s="8"/>
      <c r="H61" s="42"/>
      <c r="I61" s="42"/>
      <c r="J61" s="8"/>
      <c r="K61" s="8"/>
      <c r="L61" s="8"/>
      <c r="M61" s="8"/>
      <c r="N61" s="8"/>
      <c r="O61" s="8"/>
    </row>
    <row r="62" spans="1:15" x14ac:dyDescent="0.2">
      <c r="A62" s="47" t="s">
        <v>82</v>
      </c>
      <c r="B62" s="54"/>
      <c r="C62" s="49">
        <f>SUM(C60)</f>
        <v>2511962</v>
      </c>
      <c r="D62" s="49">
        <f>SUM(D60)</f>
        <v>23088964</v>
      </c>
      <c r="E62" s="50"/>
      <c r="F62" s="50"/>
      <c r="G62" s="49">
        <f t="shared" ref="G62:N62" si="3">SUM(G60)</f>
        <v>40202489</v>
      </c>
      <c r="H62" s="49">
        <f t="shared" si="3"/>
        <v>50049999</v>
      </c>
      <c r="I62" s="49">
        <f t="shared" si="3"/>
        <v>9847510</v>
      </c>
      <c r="J62" s="49">
        <f t="shared" si="3"/>
        <v>11122867</v>
      </c>
      <c r="K62" s="49">
        <f t="shared" si="3"/>
        <v>37633111</v>
      </c>
      <c r="L62" s="49">
        <f t="shared" si="3"/>
        <v>57416</v>
      </c>
      <c r="M62" s="49">
        <f t="shared" si="3"/>
        <v>0</v>
      </c>
      <c r="N62" s="49">
        <f t="shared" si="3"/>
        <v>12359472</v>
      </c>
      <c r="O62" s="8"/>
    </row>
    <row r="63" spans="1:15" ht="13.5" thickBot="1" x14ac:dyDescent="0.25">
      <c r="A63" s="8"/>
      <c r="B63" s="8"/>
      <c r="C63" s="8"/>
      <c r="D63" s="8"/>
      <c r="E63" s="44"/>
      <c r="F63" s="44"/>
      <c r="G63" s="8"/>
      <c r="H63" s="8"/>
      <c r="I63" s="8"/>
      <c r="J63" s="42"/>
      <c r="K63" s="42"/>
      <c r="L63" s="42"/>
      <c r="M63" s="8"/>
      <c r="N63" s="53"/>
      <c r="O63" s="8"/>
    </row>
    <row r="64" spans="1:15" ht="13.5" thickBot="1" x14ac:dyDescent="0.25">
      <c r="A64" s="55" t="s">
        <v>83</v>
      </c>
      <c r="B64" s="56"/>
      <c r="C64" s="57">
        <f>C57+C62</f>
        <v>925531743</v>
      </c>
      <c r="D64" s="57">
        <f>D57+D62</f>
        <v>1660787829</v>
      </c>
      <c r="E64" s="58"/>
      <c r="F64" s="58"/>
      <c r="G64" s="57">
        <f t="shared" ref="G64:N64" si="4">G57+G62</f>
        <v>15874550448</v>
      </c>
      <c r="H64" s="57">
        <f t="shared" si="4"/>
        <v>16418661432</v>
      </c>
      <c r="I64" s="57">
        <f t="shared" si="4"/>
        <v>544110984</v>
      </c>
      <c r="J64" s="57">
        <f t="shared" si="4"/>
        <v>271587920</v>
      </c>
      <c r="K64" s="59">
        <f t="shared" si="4"/>
        <v>13565585236</v>
      </c>
      <c r="L64" s="59">
        <f t="shared" si="4"/>
        <v>1383598059</v>
      </c>
      <c r="M64" s="57">
        <f t="shared" si="4"/>
        <v>3223064</v>
      </c>
      <c r="N64" s="57">
        <f t="shared" si="4"/>
        <v>1466255073</v>
      </c>
      <c r="O64" s="8"/>
    </row>
    <row r="65" spans="1:1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2">
      <c r="A66" s="60" t="s">
        <v>84</v>
      </c>
      <c r="B66" s="69" t="s">
        <v>85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8"/>
    </row>
    <row r="67" spans="1:15" x14ac:dyDescent="0.2">
      <c r="A67" s="60" t="s">
        <v>86</v>
      </c>
      <c r="B67" s="69" t="s">
        <v>87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8"/>
    </row>
  </sheetData>
  <mergeCells count="5">
    <mergeCell ref="D6:E6"/>
    <mergeCell ref="D15:E15"/>
    <mergeCell ref="E26:F26"/>
    <mergeCell ref="B66:N66"/>
    <mergeCell ref="B67:N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/>
  </sheetViews>
  <sheetFormatPr baseColWidth="10" defaultColWidth="9.140625" defaultRowHeight="15" x14ac:dyDescent="0.25"/>
  <cols>
    <col min="3" max="3" width="13.5703125" customWidth="1"/>
    <col min="4" max="4" width="12.28515625" bestFit="1" customWidth="1"/>
    <col min="5" max="5" width="7" bestFit="1" customWidth="1"/>
    <col min="6" max="7" width="15.5703125" bestFit="1" customWidth="1"/>
    <col min="8" max="8" width="18.28515625" bestFit="1" customWidth="1"/>
    <col min="9" max="9" width="17" bestFit="1" customWidth="1"/>
    <col min="10" max="10" width="13.28515625" bestFit="1" customWidth="1"/>
    <col min="11" max="11" width="14" bestFit="1" customWidth="1"/>
    <col min="12" max="12" width="13.7109375" bestFit="1" customWidth="1"/>
    <col min="14" max="14" width="12.28515625" bestFit="1" customWidth="1"/>
  </cols>
  <sheetData>
    <row r="1" spans="1:11" x14ac:dyDescent="0.25">
      <c r="A1" s="66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5" t="s">
        <v>89</v>
      </c>
      <c r="B3" s="6"/>
      <c r="C3" s="7"/>
      <c r="D3" s="7"/>
      <c r="E3" s="8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9" t="s">
        <v>1</v>
      </c>
      <c r="B5" s="10"/>
      <c r="C5" s="9"/>
      <c r="D5" s="10"/>
      <c r="E5" s="2"/>
      <c r="F5" s="2"/>
      <c r="G5" s="2"/>
      <c r="H5" s="2"/>
      <c r="I5" s="2"/>
      <c r="J5" s="2"/>
      <c r="K5" s="2"/>
    </row>
    <row r="6" spans="1:11" x14ac:dyDescent="0.25">
      <c r="A6" s="11" t="s">
        <v>2</v>
      </c>
      <c r="B6" s="12"/>
      <c r="C6" s="12"/>
      <c r="D6" s="70" t="s">
        <v>3</v>
      </c>
      <c r="E6" s="71"/>
      <c r="F6" s="13" t="s">
        <v>4</v>
      </c>
      <c r="G6" s="13" t="s">
        <v>5</v>
      </c>
      <c r="H6" s="14" t="s">
        <v>6</v>
      </c>
      <c r="I6" s="13" t="s">
        <v>4</v>
      </c>
      <c r="J6" s="13" t="s">
        <v>5</v>
      </c>
      <c r="K6" s="14" t="s">
        <v>6</v>
      </c>
    </row>
    <row r="7" spans="1:11" x14ac:dyDescent="0.25">
      <c r="A7" s="10"/>
      <c r="B7" s="10"/>
      <c r="C7" s="10"/>
      <c r="D7" s="16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10</v>
      </c>
      <c r="K7" s="17" t="s">
        <v>11</v>
      </c>
    </row>
    <row r="8" spans="1:11" x14ac:dyDescent="0.25">
      <c r="A8" s="18"/>
      <c r="B8" s="18"/>
      <c r="C8" s="18"/>
      <c r="D8" s="18"/>
      <c r="E8" s="18"/>
      <c r="F8" s="19" t="s">
        <v>13</v>
      </c>
      <c r="G8" s="19" t="s">
        <v>14</v>
      </c>
      <c r="H8" s="19" t="s">
        <v>15</v>
      </c>
      <c r="I8" s="19" t="s">
        <v>16</v>
      </c>
      <c r="J8" s="20" t="s">
        <v>17</v>
      </c>
      <c r="K8" s="20" t="s">
        <v>17</v>
      </c>
    </row>
    <row r="9" spans="1:11" x14ac:dyDescent="0.25">
      <c r="A9" s="10"/>
      <c r="B9" s="10"/>
      <c r="C9" s="10"/>
      <c r="D9" s="21"/>
      <c r="E9" s="21"/>
      <c r="F9" s="16"/>
      <c r="G9" s="16"/>
      <c r="H9" s="16"/>
      <c r="I9" s="16"/>
      <c r="J9" s="22"/>
      <c r="K9" s="22"/>
    </row>
    <row r="10" spans="1:11" x14ac:dyDescent="0.25">
      <c r="A10" s="23">
        <v>1</v>
      </c>
      <c r="B10" s="9" t="s">
        <v>18</v>
      </c>
      <c r="C10" s="10"/>
      <c r="D10" s="24">
        <v>1.1499999999999999</v>
      </c>
      <c r="E10" s="25">
        <v>2E-3</v>
      </c>
      <c r="F10" s="26">
        <v>81770737</v>
      </c>
      <c r="G10" s="26">
        <v>81770737</v>
      </c>
      <c r="H10" s="26">
        <f>G10-F10</f>
        <v>0</v>
      </c>
      <c r="I10" s="26">
        <v>70985103</v>
      </c>
      <c r="J10" s="26">
        <v>71149437</v>
      </c>
      <c r="K10" s="26">
        <f>J10-I10</f>
        <v>164334</v>
      </c>
    </row>
    <row r="11" spans="1:11" x14ac:dyDescent="0.25">
      <c r="A11" s="23">
        <v>2</v>
      </c>
      <c r="B11" s="9" t="s">
        <v>19</v>
      </c>
      <c r="C11" s="10"/>
      <c r="D11" s="24">
        <v>0.41</v>
      </c>
      <c r="E11" s="24">
        <v>0.01</v>
      </c>
      <c r="F11" s="26">
        <v>22648626</v>
      </c>
      <c r="G11" s="26">
        <v>22648626</v>
      </c>
      <c r="H11" s="26">
        <f>G11-F11</f>
        <v>0</v>
      </c>
      <c r="I11" s="26">
        <v>56458995</v>
      </c>
      <c r="J11" s="26">
        <v>56927637</v>
      </c>
      <c r="K11" s="26">
        <f>J11-I11</f>
        <v>468642</v>
      </c>
    </row>
    <row r="12" spans="1:11" x14ac:dyDescent="0.25">
      <c r="A12" s="10"/>
      <c r="B12" s="10"/>
      <c r="C12" s="10"/>
      <c r="D12" s="21"/>
      <c r="E12" s="21"/>
      <c r="F12" s="26"/>
      <c r="G12" s="26"/>
      <c r="H12" s="26"/>
      <c r="I12" s="26"/>
      <c r="J12" s="26"/>
      <c r="K12" s="26"/>
    </row>
    <row r="13" spans="1:11" x14ac:dyDescent="0.25">
      <c r="A13" s="2"/>
      <c r="B13" s="2"/>
      <c r="C13" s="2"/>
      <c r="D13" s="27"/>
      <c r="E13" s="27"/>
      <c r="F13" s="28"/>
      <c r="G13" s="28"/>
      <c r="H13" s="28"/>
      <c r="I13" s="28"/>
      <c r="J13" s="28"/>
      <c r="K13" s="28"/>
    </row>
    <row r="14" spans="1:11" x14ac:dyDescent="0.25">
      <c r="A14" s="9" t="s">
        <v>20</v>
      </c>
      <c r="B14" s="10"/>
      <c r="C14" s="9"/>
      <c r="D14" s="9"/>
      <c r="E14" s="10"/>
      <c r="F14" s="9"/>
      <c r="G14" s="28"/>
      <c r="H14" s="28"/>
      <c r="I14" s="28"/>
      <c r="J14" s="28"/>
      <c r="K14" s="28"/>
    </row>
    <row r="15" spans="1:11" x14ac:dyDescent="0.25">
      <c r="A15" s="11" t="s">
        <v>2</v>
      </c>
      <c r="B15" s="12"/>
      <c r="C15" s="12"/>
      <c r="D15" s="70" t="s">
        <v>3</v>
      </c>
      <c r="E15" s="71"/>
      <c r="F15" s="29" t="s">
        <v>21</v>
      </c>
      <c r="G15" s="29" t="s">
        <v>21</v>
      </c>
      <c r="H15" s="30" t="s">
        <v>22</v>
      </c>
      <c r="I15" s="30" t="s">
        <v>23</v>
      </c>
      <c r="J15" s="26"/>
      <c r="K15" s="26"/>
    </row>
    <row r="16" spans="1:11" x14ac:dyDescent="0.25">
      <c r="A16" s="10"/>
      <c r="B16" s="10"/>
      <c r="C16" s="10"/>
      <c r="D16" s="16" t="s">
        <v>7</v>
      </c>
      <c r="E16" s="16" t="s">
        <v>8</v>
      </c>
      <c r="F16" s="22" t="s">
        <v>24</v>
      </c>
      <c r="G16" s="22" t="s">
        <v>24</v>
      </c>
      <c r="H16" s="16" t="s">
        <v>25</v>
      </c>
      <c r="I16" s="16" t="s">
        <v>11</v>
      </c>
      <c r="J16" s="26"/>
      <c r="K16" s="26"/>
    </row>
    <row r="17" spans="1:14" x14ac:dyDescent="0.25">
      <c r="A17" s="10"/>
      <c r="B17" s="10"/>
      <c r="C17" s="10"/>
      <c r="D17" s="21"/>
      <c r="E17" s="21"/>
      <c r="F17" s="22" t="s">
        <v>26</v>
      </c>
      <c r="G17" s="16" t="s">
        <v>27</v>
      </c>
      <c r="H17" s="22" t="s">
        <v>28</v>
      </c>
      <c r="I17" s="16" t="s">
        <v>29</v>
      </c>
      <c r="J17" s="26"/>
      <c r="K17" s="26"/>
    </row>
    <row r="18" spans="1:14" x14ac:dyDescent="0.25">
      <c r="A18" s="18"/>
      <c r="B18" s="18"/>
      <c r="C18" s="18"/>
      <c r="D18" s="31"/>
      <c r="E18" s="31"/>
      <c r="F18" s="32" t="s">
        <v>30</v>
      </c>
      <c r="G18" s="32" t="s">
        <v>31</v>
      </c>
      <c r="H18" s="32" t="s">
        <v>32</v>
      </c>
      <c r="I18" s="32" t="s">
        <v>32</v>
      </c>
      <c r="J18" s="26"/>
      <c r="K18" s="26"/>
    </row>
    <row r="19" spans="1:14" x14ac:dyDescent="0.25">
      <c r="A19" s="10"/>
      <c r="B19" s="10"/>
      <c r="C19" s="2"/>
      <c r="D19" s="27"/>
      <c r="E19" s="27"/>
      <c r="F19" s="28"/>
      <c r="G19" s="28"/>
      <c r="H19" s="28"/>
      <c r="I19" s="28"/>
      <c r="J19" s="28"/>
      <c r="K19" s="28"/>
    </row>
    <row r="20" spans="1:14" x14ac:dyDescent="0.25">
      <c r="A20" s="23">
        <v>3</v>
      </c>
      <c r="B20" s="10" t="s">
        <v>33</v>
      </c>
      <c r="C20" s="10"/>
      <c r="D20" s="24">
        <v>1.06</v>
      </c>
      <c r="E20" s="24">
        <v>0.01</v>
      </c>
      <c r="F20" s="26">
        <v>66761598</v>
      </c>
      <c r="G20" s="26">
        <v>75550634</v>
      </c>
      <c r="H20" s="26">
        <v>143092035</v>
      </c>
      <c r="I20" s="26">
        <f>+H20-G20-F20</f>
        <v>779803</v>
      </c>
      <c r="J20" s="26"/>
      <c r="K20" s="26"/>
    </row>
    <row r="21" spans="1:14" x14ac:dyDescent="0.25">
      <c r="A21" s="10"/>
      <c r="B21" s="2"/>
      <c r="C21" s="2"/>
      <c r="D21" s="27"/>
      <c r="E21" s="27"/>
      <c r="F21" s="28"/>
      <c r="G21" s="28"/>
      <c r="H21" s="28"/>
      <c r="I21" s="26"/>
      <c r="J21" s="28"/>
      <c r="K21" s="28"/>
    </row>
    <row r="22" spans="1:14" x14ac:dyDescent="0.25">
      <c r="A22" s="2"/>
      <c r="B22" s="2"/>
      <c r="C22" s="2"/>
      <c r="D22" s="27"/>
      <c r="E22" s="27"/>
      <c r="F22" s="28"/>
      <c r="G22" s="28"/>
      <c r="H22" s="28"/>
      <c r="I22" s="28"/>
      <c r="J22" s="28"/>
      <c r="K22" s="28"/>
    </row>
    <row r="23" spans="1:14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4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3" t="s">
        <v>35</v>
      </c>
      <c r="B25" s="3"/>
      <c r="C25" s="7"/>
      <c r="D25" s="7"/>
      <c r="E25" s="7"/>
      <c r="F25" s="34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6" t="s">
        <v>36</v>
      </c>
      <c r="B26" s="6"/>
      <c r="C26" s="7"/>
      <c r="D26" s="7"/>
      <c r="E26" s="7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5" t="s">
        <v>89</v>
      </c>
      <c r="B27" s="6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  <c r="N27" s="35"/>
    </row>
    <row r="28" spans="1:14" x14ac:dyDescent="0.25">
      <c r="A28" s="11" t="s">
        <v>2</v>
      </c>
      <c r="B28" s="11"/>
      <c r="C28" s="30" t="s">
        <v>16</v>
      </c>
      <c r="D28" s="30" t="s">
        <v>16</v>
      </c>
      <c r="E28" s="71" t="s">
        <v>3</v>
      </c>
      <c r="F28" s="71"/>
      <c r="G28" s="30" t="s">
        <v>37</v>
      </c>
      <c r="H28" s="29" t="s">
        <v>38</v>
      </c>
      <c r="I28" s="29" t="s">
        <v>39</v>
      </c>
      <c r="J28" s="30" t="s">
        <v>40</v>
      </c>
      <c r="K28" s="30" t="s">
        <v>5</v>
      </c>
      <c r="L28" s="30" t="s">
        <v>5</v>
      </c>
      <c r="M28" s="30" t="s">
        <v>5</v>
      </c>
      <c r="N28" s="30" t="s">
        <v>5</v>
      </c>
    </row>
    <row r="29" spans="1:14" x14ac:dyDescent="0.25">
      <c r="A29" s="8"/>
      <c r="B29" s="8"/>
      <c r="C29" s="22" t="s">
        <v>41</v>
      </c>
      <c r="D29" s="16" t="s">
        <v>42</v>
      </c>
      <c r="E29" s="16" t="s">
        <v>7</v>
      </c>
      <c r="F29" s="16" t="s">
        <v>8</v>
      </c>
      <c r="G29" s="22" t="s">
        <v>43</v>
      </c>
      <c r="H29" s="22" t="s">
        <v>44</v>
      </c>
      <c r="I29" s="16" t="s">
        <v>45</v>
      </c>
      <c r="J29" s="16" t="s">
        <v>46</v>
      </c>
      <c r="K29" s="16" t="s">
        <v>47</v>
      </c>
      <c r="L29" s="16" t="s">
        <v>48</v>
      </c>
      <c r="M29" s="36" t="s">
        <v>49</v>
      </c>
      <c r="N29" s="37" t="s">
        <v>50</v>
      </c>
    </row>
    <row r="30" spans="1:14" x14ac:dyDescent="0.25">
      <c r="A30" s="35"/>
      <c r="B30" s="35"/>
      <c r="C30" s="35"/>
      <c r="D30" s="35"/>
      <c r="E30" s="35"/>
      <c r="F30" s="35"/>
      <c r="G30" s="38" t="s">
        <v>51</v>
      </c>
      <c r="H30" s="38" t="s">
        <v>41</v>
      </c>
      <c r="I30" s="38" t="s">
        <v>51</v>
      </c>
      <c r="J30" s="32"/>
      <c r="K30" s="39"/>
      <c r="L30" s="39"/>
      <c r="M30" s="39"/>
      <c r="N30" s="39"/>
    </row>
    <row r="31" spans="1:14" x14ac:dyDescent="0.25">
      <c r="A31" s="8"/>
      <c r="B31" s="8"/>
      <c r="C31" s="8"/>
      <c r="D31" s="8"/>
      <c r="E31" s="8"/>
      <c r="F31" s="8"/>
      <c r="G31" s="40"/>
      <c r="H31" s="22"/>
      <c r="I31" s="40"/>
      <c r="J31" s="41"/>
      <c r="K31" s="8"/>
      <c r="L31" s="8"/>
      <c r="M31" s="8"/>
      <c r="N31" s="8"/>
    </row>
    <row r="32" spans="1:14" x14ac:dyDescent="0.25">
      <c r="A32" s="3" t="s">
        <v>52</v>
      </c>
      <c r="B32" s="8"/>
      <c r="C32" s="8"/>
      <c r="D32" s="8"/>
      <c r="E32" s="8"/>
      <c r="F32" s="8"/>
      <c r="G32" s="40"/>
      <c r="H32" s="8"/>
      <c r="I32" s="42"/>
      <c r="J32" s="41"/>
      <c r="K32" s="8"/>
      <c r="L32" s="8"/>
      <c r="M32" s="8"/>
      <c r="N32" s="8"/>
    </row>
    <row r="33" spans="1:14" x14ac:dyDescent="0.25">
      <c r="A33" s="42">
        <v>1</v>
      </c>
      <c r="B33" s="43" t="s">
        <v>53</v>
      </c>
      <c r="C33" s="8">
        <v>2024639</v>
      </c>
      <c r="D33" s="8">
        <v>2430163</v>
      </c>
      <c r="E33" s="46">
        <v>1.31</v>
      </c>
      <c r="F33" s="46">
        <v>0.83</v>
      </c>
      <c r="G33" s="8">
        <v>3176698</v>
      </c>
      <c r="H33" s="8">
        <f t="shared" ref="H33:H59" si="0">+K33+L33+M33+N33</f>
        <v>3609312</v>
      </c>
      <c r="I33" s="42">
        <f t="shared" ref="I33:I59" si="1">H33-G33</f>
        <v>432614</v>
      </c>
      <c r="J33" s="42">
        <v>1391</v>
      </c>
      <c r="K33" s="8">
        <v>0</v>
      </c>
      <c r="L33" s="8">
        <f>803891+348168</f>
        <v>1152059</v>
      </c>
      <c r="M33" s="8">
        <v>0</v>
      </c>
      <c r="N33" s="42">
        <v>2457253</v>
      </c>
    </row>
    <row r="34" spans="1:14" x14ac:dyDescent="0.25">
      <c r="A34" s="42">
        <v>2</v>
      </c>
      <c r="B34" s="43" t="s">
        <v>54</v>
      </c>
      <c r="C34" s="8">
        <v>12832173</v>
      </c>
      <c r="D34" s="8">
        <v>20760140</v>
      </c>
      <c r="E34" s="44">
        <v>2.39</v>
      </c>
      <c r="F34" s="44">
        <v>0.62</v>
      </c>
      <c r="G34" s="8">
        <v>50080153</v>
      </c>
      <c r="H34" s="8">
        <f t="shared" si="0"/>
        <v>59471817</v>
      </c>
      <c r="I34" s="42">
        <f t="shared" si="1"/>
        <v>9391664</v>
      </c>
      <c r="J34" s="8">
        <v>4548391</v>
      </c>
      <c r="K34" s="8">
        <v>0</v>
      </c>
      <c r="L34" s="8">
        <v>37294694</v>
      </c>
      <c r="M34" s="8">
        <v>0</v>
      </c>
      <c r="N34" s="8">
        <v>22177123</v>
      </c>
    </row>
    <row r="35" spans="1:14" x14ac:dyDescent="0.25">
      <c r="A35" s="42">
        <v>3</v>
      </c>
      <c r="B35" s="45" t="s">
        <v>55</v>
      </c>
      <c r="C35" s="8">
        <v>13494902</v>
      </c>
      <c r="D35" s="8">
        <v>24453234</v>
      </c>
      <c r="E35" s="46">
        <v>10.39</v>
      </c>
      <c r="F35" s="46">
        <v>0.53</v>
      </c>
      <c r="G35" s="8">
        <v>254500237</v>
      </c>
      <c r="H35" s="8">
        <f t="shared" si="0"/>
        <v>265945515</v>
      </c>
      <c r="I35" s="42">
        <f t="shared" si="1"/>
        <v>11445278</v>
      </c>
      <c r="J35" s="42">
        <v>10296455</v>
      </c>
      <c r="K35" s="8">
        <v>219729080</v>
      </c>
      <c r="L35" s="8">
        <f>19268703+2007552</f>
        <v>21276255</v>
      </c>
      <c r="M35" s="8">
        <v>0</v>
      </c>
      <c r="N35" s="42">
        <v>24940180</v>
      </c>
    </row>
    <row r="36" spans="1:14" x14ac:dyDescent="0.25">
      <c r="A36" s="42">
        <v>4</v>
      </c>
      <c r="B36" s="43" t="s">
        <v>56</v>
      </c>
      <c r="C36" s="8">
        <v>12112168</v>
      </c>
      <c r="D36" s="8">
        <v>12566273</v>
      </c>
      <c r="E36" s="44" t="s">
        <v>90</v>
      </c>
      <c r="F36" s="44" t="s">
        <v>91</v>
      </c>
      <c r="G36" s="8">
        <v>91779769</v>
      </c>
      <c r="H36" s="8">
        <f t="shared" si="0"/>
        <v>100004822</v>
      </c>
      <c r="I36" s="42">
        <f t="shared" si="1"/>
        <v>8225053</v>
      </c>
      <c r="J36" s="8">
        <v>1647308</v>
      </c>
      <c r="K36" s="8">
        <v>45508573</v>
      </c>
      <c r="L36" s="8">
        <f>3619910+16782520+923373+13152838</f>
        <v>34478641</v>
      </c>
      <c r="M36" s="8">
        <v>0</v>
      </c>
      <c r="N36" s="8">
        <v>20017608</v>
      </c>
    </row>
    <row r="37" spans="1:14" x14ac:dyDescent="0.25">
      <c r="A37" s="42">
        <v>5</v>
      </c>
      <c r="B37" s="43" t="s">
        <v>57</v>
      </c>
      <c r="C37" s="8">
        <v>87095287</v>
      </c>
      <c r="D37" s="8">
        <v>148379181</v>
      </c>
      <c r="E37" s="44">
        <v>10.46</v>
      </c>
      <c r="F37" s="44" t="s">
        <v>92</v>
      </c>
      <c r="G37" s="8">
        <v>1570613794</v>
      </c>
      <c r="H37" s="8">
        <f t="shared" si="0"/>
        <v>1636376454</v>
      </c>
      <c r="I37" s="42">
        <f t="shared" si="1"/>
        <v>65762660</v>
      </c>
      <c r="J37" s="8">
        <v>52775361</v>
      </c>
      <c r="K37" s="8">
        <v>1413826687</v>
      </c>
      <c r="L37" s="8">
        <f>5363782+43083257+10887+21889645</f>
        <v>70347571</v>
      </c>
      <c r="M37" s="8">
        <v>0</v>
      </c>
      <c r="N37" s="8">
        <v>152202196</v>
      </c>
    </row>
    <row r="38" spans="1:14" x14ac:dyDescent="0.25">
      <c r="A38" s="42">
        <v>6</v>
      </c>
      <c r="B38" s="43" t="s">
        <v>58</v>
      </c>
      <c r="C38" s="8">
        <v>1875101</v>
      </c>
      <c r="D38" s="8">
        <v>10039147</v>
      </c>
      <c r="E38" s="46">
        <v>2.1</v>
      </c>
      <c r="F38" s="46">
        <v>0.1</v>
      </c>
      <c r="G38" s="8">
        <v>22007231</v>
      </c>
      <c r="H38" s="8">
        <f t="shared" si="0"/>
        <v>24199326</v>
      </c>
      <c r="I38" s="42">
        <f t="shared" si="1"/>
        <v>2192095</v>
      </c>
      <c r="J38" s="42">
        <v>567049</v>
      </c>
      <c r="K38" s="8">
        <v>19701827</v>
      </c>
      <c r="L38" s="8">
        <v>257189</v>
      </c>
      <c r="M38" s="8">
        <v>173114</v>
      </c>
      <c r="N38" s="42">
        <v>4067196</v>
      </c>
    </row>
    <row r="39" spans="1:14" x14ac:dyDescent="0.25">
      <c r="A39" s="42">
        <v>7</v>
      </c>
      <c r="B39" s="45" t="s">
        <v>59</v>
      </c>
      <c r="C39" s="8">
        <v>16499374</v>
      </c>
      <c r="D39" s="8">
        <v>21390121</v>
      </c>
      <c r="E39" s="44">
        <v>2.34</v>
      </c>
      <c r="F39" s="44">
        <v>0.77</v>
      </c>
      <c r="G39" s="8">
        <v>50105784</v>
      </c>
      <c r="H39" s="8">
        <f t="shared" si="0"/>
        <v>61010346</v>
      </c>
      <c r="I39" s="42">
        <f t="shared" si="1"/>
        <v>10904562</v>
      </c>
      <c r="J39" s="8">
        <v>289239</v>
      </c>
      <c r="K39" s="8">
        <v>0</v>
      </c>
      <c r="L39" s="8">
        <v>33606410</v>
      </c>
      <c r="M39" s="8">
        <v>0</v>
      </c>
      <c r="N39" s="8">
        <v>27403936</v>
      </c>
    </row>
    <row r="40" spans="1:14" x14ac:dyDescent="0.25">
      <c r="A40" s="42">
        <v>8</v>
      </c>
      <c r="B40" s="45" t="s">
        <v>60</v>
      </c>
      <c r="C40" s="8">
        <v>44326392</v>
      </c>
      <c r="D40" s="8">
        <v>83129522</v>
      </c>
      <c r="E40" s="44">
        <v>9.73</v>
      </c>
      <c r="F40" s="44">
        <v>0.22</v>
      </c>
      <c r="G40" s="8">
        <v>899263555</v>
      </c>
      <c r="H40" s="8">
        <f t="shared" si="0"/>
        <v>910955765</v>
      </c>
      <c r="I40" s="42">
        <f t="shared" si="1"/>
        <v>11692210</v>
      </c>
      <c r="J40" s="8">
        <v>14436988</v>
      </c>
      <c r="K40" s="8">
        <v>726877692</v>
      </c>
      <c r="L40" s="8">
        <v>124927460</v>
      </c>
      <c r="M40" s="8">
        <v>0</v>
      </c>
      <c r="N40" s="8">
        <v>59150613</v>
      </c>
    </row>
    <row r="41" spans="1:14" x14ac:dyDescent="0.25">
      <c r="A41" s="42">
        <v>9</v>
      </c>
      <c r="B41" s="43" t="s">
        <v>61</v>
      </c>
      <c r="C41" s="42">
        <v>1875101</v>
      </c>
      <c r="D41" s="42">
        <v>3272912</v>
      </c>
      <c r="E41" s="46" t="s">
        <v>93</v>
      </c>
      <c r="F41" s="46" t="s">
        <v>94</v>
      </c>
      <c r="G41" s="42">
        <v>2961550</v>
      </c>
      <c r="H41" s="8">
        <f t="shared" si="0"/>
        <v>4458883</v>
      </c>
      <c r="I41" s="42">
        <f t="shared" si="1"/>
        <v>1497333</v>
      </c>
      <c r="J41" s="8">
        <v>23422</v>
      </c>
      <c r="K41" s="8">
        <v>0</v>
      </c>
      <c r="L41" s="8">
        <f>694670+391779</f>
        <v>1086449</v>
      </c>
      <c r="M41" s="8">
        <v>0</v>
      </c>
      <c r="N41" s="8">
        <v>3372434</v>
      </c>
    </row>
    <row r="42" spans="1:14" x14ac:dyDescent="0.25">
      <c r="A42" s="42">
        <v>10</v>
      </c>
      <c r="B42" s="43" t="s">
        <v>62</v>
      </c>
      <c r="C42" s="8">
        <v>16853579</v>
      </c>
      <c r="D42" s="8">
        <v>67897175</v>
      </c>
      <c r="E42" s="44" t="s">
        <v>95</v>
      </c>
      <c r="F42" s="44" t="s">
        <v>96</v>
      </c>
      <c r="G42" s="8">
        <v>302862755</v>
      </c>
      <c r="H42" s="8">
        <f t="shared" si="0"/>
        <v>350348513</v>
      </c>
      <c r="I42" s="42">
        <f t="shared" si="1"/>
        <v>47485758</v>
      </c>
      <c r="J42" s="8">
        <v>4987131</v>
      </c>
      <c r="K42" s="8">
        <v>282951065</v>
      </c>
      <c r="L42" s="8">
        <f>221644+2717306</f>
        <v>2938950</v>
      </c>
      <c r="M42" s="8">
        <v>119161</v>
      </c>
      <c r="N42" s="8">
        <v>64339337</v>
      </c>
    </row>
    <row r="43" spans="1:14" x14ac:dyDescent="0.25">
      <c r="A43" s="42">
        <v>11</v>
      </c>
      <c r="B43" s="43" t="s">
        <v>63</v>
      </c>
      <c r="C43" s="8">
        <v>130539082</v>
      </c>
      <c r="D43" s="8">
        <v>266720589</v>
      </c>
      <c r="E43" s="44" t="s">
        <v>97</v>
      </c>
      <c r="F43" s="44" t="s">
        <v>98</v>
      </c>
      <c r="G43" s="8">
        <v>2284156822</v>
      </c>
      <c r="H43" s="8">
        <f t="shared" si="0"/>
        <v>2414689803</v>
      </c>
      <c r="I43" s="42">
        <f t="shared" si="1"/>
        <v>130532981</v>
      </c>
      <c r="J43" s="8">
        <v>65011621</v>
      </c>
      <c r="K43" s="8">
        <v>1963019934</v>
      </c>
      <c r="L43" s="8">
        <f>4492696+46350356+52991174+78256681</f>
        <v>182090907</v>
      </c>
      <c r="M43" s="8">
        <v>573389</v>
      </c>
      <c r="N43" s="8">
        <v>269005573</v>
      </c>
    </row>
    <row r="44" spans="1:14" x14ac:dyDescent="0.25">
      <c r="A44" s="42">
        <v>12</v>
      </c>
      <c r="B44" s="43" t="s">
        <v>64</v>
      </c>
      <c r="C44" s="8">
        <v>57793433</v>
      </c>
      <c r="D44" s="8">
        <v>110640818</v>
      </c>
      <c r="E44" s="46">
        <v>10.23</v>
      </c>
      <c r="F44" s="46">
        <v>0.24</v>
      </c>
      <c r="G44" s="8">
        <v>1194680339</v>
      </c>
      <c r="H44" s="8">
        <f t="shared" si="0"/>
        <v>1230404740</v>
      </c>
      <c r="I44" s="42">
        <f t="shared" si="1"/>
        <v>35724401</v>
      </c>
      <c r="J44" s="42">
        <v>7477240</v>
      </c>
      <c r="K44" s="8">
        <v>1082379804</v>
      </c>
      <c r="L44" s="8">
        <f>1391514+15951230+23961876+13769587</f>
        <v>55074207</v>
      </c>
      <c r="M44" s="8">
        <v>0</v>
      </c>
      <c r="N44" s="42">
        <v>92950729</v>
      </c>
    </row>
    <row r="45" spans="1:14" x14ac:dyDescent="0.25">
      <c r="A45" s="42">
        <v>13</v>
      </c>
      <c r="B45" s="45" t="s">
        <v>65</v>
      </c>
      <c r="C45" s="8">
        <v>25145250</v>
      </c>
      <c r="D45" s="8">
        <v>52089688</v>
      </c>
      <c r="E45" s="44">
        <v>8.0500000000000007</v>
      </c>
      <c r="F45" s="44">
        <v>0.19</v>
      </c>
      <c r="G45" s="8">
        <v>457810374</v>
      </c>
      <c r="H45" s="8">
        <f t="shared" si="0"/>
        <v>474100678</v>
      </c>
      <c r="I45" s="42">
        <f t="shared" si="1"/>
        <v>16290304</v>
      </c>
      <c r="J45" s="8">
        <v>11841307</v>
      </c>
      <c r="K45" s="8">
        <v>378023380</v>
      </c>
      <c r="L45" s="8">
        <v>55140129</v>
      </c>
      <c r="M45" s="8">
        <v>0</v>
      </c>
      <c r="N45" s="8">
        <v>40937169</v>
      </c>
    </row>
    <row r="46" spans="1:14" x14ac:dyDescent="0.25">
      <c r="A46" s="42">
        <v>14</v>
      </c>
      <c r="B46" s="43" t="s">
        <v>66</v>
      </c>
      <c r="C46" s="8">
        <v>37714304</v>
      </c>
      <c r="D46" s="8">
        <v>47687440</v>
      </c>
      <c r="E46" s="44" t="s">
        <v>99</v>
      </c>
      <c r="F46" s="44" t="s">
        <v>100</v>
      </c>
      <c r="G46" s="8">
        <v>621826595</v>
      </c>
      <c r="H46" s="8">
        <f t="shared" si="0"/>
        <v>623938238</v>
      </c>
      <c r="I46" s="42">
        <f t="shared" si="1"/>
        <v>2111643</v>
      </c>
      <c r="J46" s="8">
        <v>13390542</v>
      </c>
      <c r="K46" s="8">
        <v>452226584</v>
      </c>
      <c r="L46" s="8">
        <f>3770457+18468208+53832904+55039896</f>
        <v>131111465</v>
      </c>
      <c r="M46" s="8">
        <v>0</v>
      </c>
      <c r="N46" s="8">
        <v>40600189</v>
      </c>
    </row>
    <row r="47" spans="1:14" x14ac:dyDescent="0.25">
      <c r="A47" s="42">
        <v>15</v>
      </c>
      <c r="B47" s="43" t="s">
        <v>67</v>
      </c>
      <c r="C47" s="8">
        <v>1875101</v>
      </c>
      <c r="D47" s="8">
        <v>3353534</v>
      </c>
      <c r="E47" s="44" t="s">
        <v>101</v>
      </c>
      <c r="F47" s="44" t="s">
        <v>102</v>
      </c>
      <c r="G47" s="8">
        <v>3161300</v>
      </c>
      <c r="H47" s="8">
        <f t="shared" si="0"/>
        <v>3625625</v>
      </c>
      <c r="I47" s="42">
        <f t="shared" si="1"/>
        <v>464325</v>
      </c>
      <c r="J47" s="8">
        <v>1063090</v>
      </c>
      <c r="K47" s="8">
        <v>0</v>
      </c>
      <c r="L47" s="8">
        <f>416830+869369</f>
        <v>1286199</v>
      </c>
      <c r="M47" s="8">
        <v>0</v>
      </c>
      <c r="N47" s="8">
        <v>2339426</v>
      </c>
    </row>
    <row r="48" spans="1:14" x14ac:dyDescent="0.25">
      <c r="A48" s="42">
        <v>16</v>
      </c>
      <c r="B48" s="43" t="s">
        <v>68</v>
      </c>
      <c r="C48" s="8">
        <v>25699906</v>
      </c>
      <c r="D48" s="8">
        <v>78712179</v>
      </c>
      <c r="E48" s="44" t="s">
        <v>103</v>
      </c>
      <c r="F48" s="44" t="s">
        <v>104</v>
      </c>
      <c r="G48" s="8">
        <v>356766901</v>
      </c>
      <c r="H48" s="8">
        <f t="shared" si="0"/>
        <v>411098630</v>
      </c>
      <c r="I48" s="42">
        <f t="shared" si="1"/>
        <v>54331729</v>
      </c>
      <c r="J48" s="8">
        <v>1534992</v>
      </c>
      <c r="K48" s="8">
        <v>138494720</v>
      </c>
      <c r="L48" s="8">
        <f>8303888+68092830+75581778+40325797</f>
        <v>192304293</v>
      </c>
      <c r="M48" s="8">
        <v>1225447</v>
      </c>
      <c r="N48" s="8">
        <v>79074170</v>
      </c>
    </row>
    <row r="49" spans="1:14" x14ac:dyDescent="0.25">
      <c r="A49" s="42">
        <v>17</v>
      </c>
      <c r="B49" s="43" t="s">
        <v>105</v>
      </c>
      <c r="C49" s="8">
        <v>84198421</v>
      </c>
      <c r="D49" s="8">
        <v>140500718</v>
      </c>
      <c r="E49" s="44" t="s">
        <v>106</v>
      </c>
      <c r="F49" s="44" t="s">
        <v>107</v>
      </c>
      <c r="G49" s="8">
        <v>1758816202</v>
      </c>
      <c r="H49" s="8">
        <f>+K49+L49+M49+N49</f>
        <v>1797405280</v>
      </c>
      <c r="I49" s="42">
        <f>H49-G49</f>
        <v>38589078</v>
      </c>
      <c r="J49" s="8">
        <v>18756421</v>
      </c>
      <c r="K49" s="8">
        <v>1671748338</v>
      </c>
      <c r="L49" s="8">
        <v>2869443</v>
      </c>
      <c r="M49" s="8">
        <v>0</v>
      </c>
      <c r="N49" s="8">
        <v>122787499</v>
      </c>
    </row>
    <row r="50" spans="1:14" x14ac:dyDescent="0.25">
      <c r="A50" s="42">
        <v>18</v>
      </c>
      <c r="B50" s="43" t="s">
        <v>69</v>
      </c>
      <c r="C50" s="8">
        <v>20601486</v>
      </c>
      <c r="D50" s="8">
        <v>60143077</v>
      </c>
      <c r="E50" s="46">
        <v>2.37</v>
      </c>
      <c r="F50" s="46">
        <v>0.34</v>
      </c>
      <c r="G50" s="8">
        <v>206752212</v>
      </c>
      <c r="H50" s="8">
        <f>+K50+L50+M50+N50</f>
        <v>229371116</v>
      </c>
      <c r="I50" s="42">
        <f>H50-G50</f>
        <v>22618904</v>
      </c>
      <c r="J50" s="42">
        <v>12272338</v>
      </c>
      <c r="K50" s="8">
        <v>53827277</v>
      </c>
      <c r="L50" s="8">
        <f>10943503+46350478+6798979+68294612</f>
        <v>132387572</v>
      </c>
      <c r="M50" s="8">
        <v>0</v>
      </c>
      <c r="N50" s="42">
        <v>43156267</v>
      </c>
    </row>
    <row r="51" spans="1:14" x14ac:dyDescent="0.25">
      <c r="A51" s="42">
        <v>19</v>
      </c>
      <c r="B51" s="43" t="s">
        <v>108</v>
      </c>
      <c r="C51" s="8">
        <v>1875101</v>
      </c>
      <c r="D51" s="8">
        <v>5174146</v>
      </c>
      <c r="E51" s="46">
        <v>0.41</v>
      </c>
      <c r="F51" s="46">
        <v>0.13</v>
      </c>
      <c r="G51" s="8">
        <v>3303842</v>
      </c>
      <c r="H51" s="8">
        <f t="shared" si="0"/>
        <v>6483880</v>
      </c>
      <c r="I51" s="42">
        <f t="shared" si="1"/>
        <v>3180038</v>
      </c>
      <c r="J51" s="42">
        <v>64975</v>
      </c>
      <c r="K51" s="8">
        <v>0</v>
      </c>
      <c r="L51" s="8">
        <f>109079+1319662</f>
        <v>1428741</v>
      </c>
      <c r="M51" s="8">
        <v>0</v>
      </c>
      <c r="N51" s="42">
        <v>5055139</v>
      </c>
    </row>
    <row r="52" spans="1:14" x14ac:dyDescent="0.25">
      <c r="A52" s="42">
        <v>20</v>
      </c>
      <c r="B52" s="45" t="s">
        <v>71</v>
      </c>
      <c r="C52" s="8">
        <v>1875101</v>
      </c>
      <c r="D52" s="8">
        <v>2150188</v>
      </c>
      <c r="E52" s="44">
        <v>14.69</v>
      </c>
      <c r="F52" s="44">
        <v>0.68</v>
      </c>
      <c r="G52" s="8">
        <v>32378921</v>
      </c>
      <c r="H52" s="8">
        <f t="shared" si="0"/>
        <v>32858554</v>
      </c>
      <c r="I52" s="42">
        <f t="shared" si="1"/>
        <v>479633</v>
      </c>
      <c r="J52" s="8">
        <v>45301</v>
      </c>
      <c r="K52" s="8">
        <v>28954259</v>
      </c>
      <c r="L52" s="8">
        <v>1572195</v>
      </c>
      <c r="M52" s="8">
        <v>0</v>
      </c>
      <c r="N52" s="8">
        <v>2332100</v>
      </c>
    </row>
    <row r="53" spans="1:14" x14ac:dyDescent="0.25">
      <c r="A53" s="42">
        <v>21</v>
      </c>
      <c r="B53" s="43" t="s">
        <v>72</v>
      </c>
      <c r="C53" s="8">
        <v>93788694</v>
      </c>
      <c r="D53" s="8">
        <v>132280742</v>
      </c>
      <c r="E53" s="46">
        <v>12.68</v>
      </c>
      <c r="F53" s="46">
        <v>0.2</v>
      </c>
      <c r="G53" s="8">
        <v>1780954862</v>
      </c>
      <c r="H53" s="8">
        <f t="shared" si="0"/>
        <v>1797157831</v>
      </c>
      <c r="I53" s="42">
        <f t="shared" si="1"/>
        <v>16202969</v>
      </c>
      <c r="J53" s="42">
        <v>3500822</v>
      </c>
      <c r="K53" s="8">
        <v>1566798947</v>
      </c>
      <c r="L53" s="8">
        <f>19093275+58696307+5605234+39234831</f>
        <v>122629647</v>
      </c>
      <c r="M53" s="8">
        <v>0</v>
      </c>
      <c r="N53" s="42">
        <v>107729237</v>
      </c>
    </row>
    <row r="54" spans="1:14" x14ac:dyDescent="0.25">
      <c r="A54" s="42">
        <v>22</v>
      </c>
      <c r="B54" s="45" t="s">
        <v>73</v>
      </c>
      <c r="C54" s="8">
        <v>21545367</v>
      </c>
      <c r="D54" s="8">
        <v>34553539</v>
      </c>
      <c r="E54" s="44">
        <v>12.28</v>
      </c>
      <c r="F54" s="44">
        <v>0.2</v>
      </c>
      <c r="G54" s="8">
        <v>439354147</v>
      </c>
      <c r="H54" s="8">
        <f t="shared" si="0"/>
        <v>451482159</v>
      </c>
      <c r="I54" s="42">
        <f t="shared" si="1"/>
        <v>12128012</v>
      </c>
      <c r="J54" s="8">
        <v>177786</v>
      </c>
      <c r="K54" s="8">
        <v>409956454</v>
      </c>
      <c r="L54" s="8">
        <v>7852326</v>
      </c>
      <c r="M54" s="8">
        <v>0</v>
      </c>
      <c r="N54" s="8">
        <v>33673379</v>
      </c>
    </row>
    <row r="55" spans="1:14" x14ac:dyDescent="0.25">
      <c r="A55" s="42">
        <v>23</v>
      </c>
      <c r="B55" s="43" t="s">
        <v>74</v>
      </c>
      <c r="C55" s="8">
        <v>42522953</v>
      </c>
      <c r="D55" s="8">
        <v>83542660</v>
      </c>
      <c r="E55" s="46">
        <v>9.35</v>
      </c>
      <c r="F55" s="46">
        <v>0.33</v>
      </c>
      <c r="G55" s="8">
        <v>821540474</v>
      </c>
      <c r="H55" s="8">
        <f t="shared" si="0"/>
        <v>852296887</v>
      </c>
      <c r="I55" s="42">
        <f t="shared" si="1"/>
        <v>30756413</v>
      </c>
      <c r="J55" s="42">
        <v>13316382</v>
      </c>
      <c r="K55" s="8">
        <v>740979493</v>
      </c>
      <c r="L55" s="8">
        <f>471158+7599861+33740491</f>
        <v>41811510</v>
      </c>
      <c r="M55" s="8">
        <v>0</v>
      </c>
      <c r="N55" s="42">
        <v>69505884</v>
      </c>
    </row>
    <row r="56" spans="1:14" x14ac:dyDescent="0.25">
      <c r="A56" s="42">
        <v>24</v>
      </c>
      <c r="B56" s="43" t="s">
        <v>75</v>
      </c>
      <c r="C56" s="8">
        <v>77685366</v>
      </c>
      <c r="D56" s="8">
        <v>88697142</v>
      </c>
      <c r="E56" s="46">
        <v>17.47</v>
      </c>
      <c r="F56" s="46">
        <v>0.26</v>
      </c>
      <c r="G56" s="8">
        <v>1613494866</v>
      </c>
      <c r="H56" s="8">
        <f t="shared" si="0"/>
        <v>1620433865</v>
      </c>
      <c r="I56" s="42">
        <f t="shared" si="1"/>
        <v>6938999</v>
      </c>
      <c r="J56" s="42">
        <v>7946482</v>
      </c>
      <c r="K56" s="8">
        <v>1503255966</v>
      </c>
      <c r="L56" s="8">
        <f>886600+20594920+3855545+7449667</f>
        <v>32786732</v>
      </c>
      <c r="M56" s="8">
        <v>0</v>
      </c>
      <c r="N56" s="42">
        <v>84391167</v>
      </c>
    </row>
    <row r="57" spans="1:14" x14ac:dyDescent="0.25">
      <c r="A57" s="42">
        <v>25</v>
      </c>
      <c r="B57" s="43" t="s">
        <v>76</v>
      </c>
      <c r="C57" s="8">
        <v>15235285</v>
      </c>
      <c r="D57" s="8">
        <v>36577817</v>
      </c>
      <c r="E57" s="44" t="s">
        <v>109</v>
      </c>
      <c r="F57" s="44" t="s">
        <v>110</v>
      </c>
      <c r="G57" s="8">
        <v>311491379</v>
      </c>
      <c r="H57" s="8">
        <f t="shared" si="0"/>
        <v>313321679</v>
      </c>
      <c r="I57" s="42">
        <f t="shared" si="1"/>
        <v>1830300</v>
      </c>
      <c r="J57" s="8">
        <v>5242476</v>
      </c>
      <c r="K57" s="8">
        <v>295608895</v>
      </c>
      <c r="L57" s="8">
        <f>245030+99299+313437</f>
        <v>657766</v>
      </c>
      <c r="M57" s="8">
        <v>1771</v>
      </c>
      <c r="N57" s="8">
        <v>17053247</v>
      </c>
    </row>
    <row r="58" spans="1:14" x14ac:dyDescent="0.25">
      <c r="A58" s="42">
        <v>26</v>
      </c>
      <c r="B58" s="43" t="s">
        <v>77</v>
      </c>
      <c r="C58" s="8">
        <v>15134209</v>
      </c>
      <c r="D58" s="8">
        <v>120351818</v>
      </c>
      <c r="E58" s="46">
        <v>0.69</v>
      </c>
      <c r="F58" s="46">
        <v>0.13</v>
      </c>
      <c r="G58" s="8">
        <v>103169003</v>
      </c>
      <c r="H58" s="8">
        <f t="shared" si="0"/>
        <v>135086540</v>
      </c>
      <c r="I58" s="42">
        <f t="shared" si="1"/>
        <v>31917537</v>
      </c>
      <c r="J58" s="42">
        <v>76505275</v>
      </c>
      <c r="K58" s="8">
        <v>0</v>
      </c>
      <c r="L58" s="8">
        <v>91530321</v>
      </c>
      <c r="M58" s="8">
        <v>0</v>
      </c>
      <c r="N58" s="42">
        <v>43556219</v>
      </c>
    </row>
    <row r="59" spans="1:14" x14ac:dyDescent="0.25">
      <c r="A59" s="42">
        <v>27</v>
      </c>
      <c r="B59" s="43" t="s">
        <v>78</v>
      </c>
      <c r="C59" s="8">
        <v>38544412</v>
      </c>
      <c r="D59" s="8">
        <v>63437811</v>
      </c>
      <c r="E59" s="44" t="s">
        <v>111</v>
      </c>
      <c r="F59" s="44" t="s">
        <v>112</v>
      </c>
      <c r="G59" s="8">
        <v>720640799</v>
      </c>
      <c r="H59" s="8">
        <f t="shared" si="0"/>
        <v>737918794</v>
      </c>
      <c r="I59" s="42">
        <f t="shared" si="1"/>
        <v>17277995</v>
      </c>
      <c r="J59" s="8">
        <v>3625683</v>
      </c>
      <c r="K59" s="8">
        <v>596414100</v>
      </c>
      <c r="L59" s="8">
        <f>4449209+36243125+29144213+16426363</f>
        <v>86262910</v>
      </c>
      <c r="M59" s="8">
        <v>96042</v>
      </c>
      <c r="N59" s="8">
        <v>55145742</v>
      </c>
    </row>
    <row r="60" spans="1:14" x14ac:dyDescent="0.25">
      <c r="A60" s="47" t="s">
        <v>79</v>
      </c>
      <c r="B60" s="48"/>
      <c r="C60" s="49">
        <f>SUM(C33:C59)</f>
        <v>900762187</v>
      </c>
      <c r="D60" s="49">
        <f>SUM(D33:D59)</f>
        <v>1720931774</v>
      </c>
      <c r="E60" s="50"/>
      <c r="F60" s="50"/>
      <c r="G60" s="49">
        <f t="shared" ref="G60:N60" si="2">SUM(G33:G59)</f>
        <v>15957650564</v>
      </c>
      <c r="H60" s="49">
        <f t="shared" si="2"/>
        <v>16548055052</v>
      </c>
      <c r="I60" s="49">
        <f t="shared" si="2"/>
        <v>590404488</v>
      </c>
      <c r="J60" s="49">
        <f t="shared" si="2"/>
        <v>331345468</v>
      </c>
      <c r="K60" s="49">
        <f t="shared" si="2"/>
        <v>13590283075</v>
      </c>
      <c r="L60" s="49">
        <f t="shared" si="2"/>
        <v>1466162041</v>
      </c>
      <c r="M60" s="49">
        <f t="shared" si="2"/>
        <v>2188924</v>
      </c>
      <c r="N60" s="49">
        <f t="shared" si="2"/>
        <v>1489421012</v>
      </c>
    </row>
    <row r="61" spans="1:14" x14ac:dyDescent="0.25">
      <c r="A61" s="51"/>
      <c r="B61" s="51"/>
      <c r="C61" s="8"/>
      <c r="D61" s="8"/>
      <c r="E61" s="44"/>
      <c r="F61" s="44"/>
      <c r="G61" s="8"/>
      <c r="H61" s="8"/>
      <c r="I61" s="8"/>
      <c r="J61" s="8"/>
      <c r="K61" s="8"/>
      <c r="L61" s="8"/>
      <c r="M61" s="8"/>
      <c r="N61" s="8"/>
    </row>
    <row r="62" spans="1:14" x14ac:dyDescent="0.25">
      <c r="A62" s="3" t="s">
        <v>80</v>
      </c>
      <c r="B62" s="52"/>
      <c r="C62" s="8"/>
      <c r="D62" s="8"/>
      <c r="E62" s="44"/>
      <c r="F62" s="44"/>
      <c r="G62" s="8"/>
      <c r="H62" s="42"/>
      <c r="I62" s="42"/>
      <c r="J62" s="8"/>
      <c r="K62" s="8"/>
      <c r="L62" s="8"/>
      <c r="M62" s="8"/>
      <c r="N62" s="53"/>
    </row>
    <row r="63" spans="1:14" x14ac:dyDescent="0.25">
      <c r="A63" s="42">
        <v>1</v>
      </c>
      <c r="B63" s="45" t="s">
        <v>81</v>
      </c>
      <c r="C63" s="8">
        <v>2500134</v>
      </c>
      <c r="D63" s="8">
        <v>23109649</v>
      </c>
      <c r="E63" s="44">
        <v>1.67</v>
      </c>
      <c r="F63" s="44">
        <v>0.03</v>
      </c>
      <c r="G63" s="8">
        <v>40370020</v>
      </c>
      <c r="H63" s="42">
        <f>+K63+L63+M63+N63</f>
        <v>49796286</v>
      </c>
      <c r="I63" s="42">
        <f>H63-G63</f>
        <v>9426266</v>
      </c>
      <c r="J63" s="8">
        <v>11494606</v>
      </c>
      <c r="K63" s="8">
        <v>37811777</v>
      </c>
      <c r="L63" s="8">
        <v>58109</v>
      </c>
      <c r="M63" s="8">
        <v>0</v>
      </c>
      <c r="N63" s="8">
        <v>11926400</v>
      </c>
    </row>
    <row r="64" spans="1:14" x14ac:dyDescent="0.25">
      <c r="A64" s="42"/>
      <c r="B64" s="45"/>
      <c r="C64" s="8"/>
      <c r="D64" s="8"/>
      <c r="E64" s="44"/>
      <c r="F64" s="44"/>
      <c r="G64" s="8"/>
      <c r="H64" s="42"/>
      <c r="I64" s="42"/>
      <c r="J64" s="8"/>
      <c r="K64" s="8"/>
      <c r="L64" s="8"/>
      <c r="M64" s="8"/>
      <c r="N64" s="8"/>
    </row>
    <row r="65" spans="1:14" x14ac:dyDescent="0.25">
      <c r="A65" s="47" t="s">
        <v>82</v>
      </c>
      <c r="B65" s="54"/>
      <c r="C65" s="49">
        <f>SUM(C63)</f>
        <v>2500134</v>
      </c>
      <c r="D65" s="49">
        <f>SUM(D63)</f>
        <v>23109649</v>
      </c>
      <c r="E65" s="50"/>
      <c r="F65" s="50"/>
      <c r="G65" s="49">
        <f t="shared" ref="G65:N65" si="3">SUM(G63)</f>
        <v>40370020</v>
      </c>
      <c r="H65" s="49">
        <f t="shared" si="3"/>
        <v>49796286</v>
      </c>
      <c r="I65" s="49">
        <f t="shared" si="3"/>
        <v>9426266</v>
      </c>
      <c r="J65" s="49">
        <f t="shared" si="3"/>
        <v>11494606</v>
      </c>
      <c r="K65" s="49">
        <f t="shared" si="3"/>
        <v>37811777</v>
      </c>
      <c r="L65" s="49">
        <f t="shared" si="3"/>
        <v>58109</v>
      </c>
      <c r="M65" s="49">
        <f t="shared" si="3"/>
        <v>0</v>
      </c>
      <c r="N65" s="49">
        <f t="shared" si="3"/>
        <v>11926400</v>
      </c>
    </row>
    <row r="66" spans="1:14" ht="15.75" thickBot="1" x14ac:dyDescent="0.3">
      <c r="A66" s="8"/>
      <c r="B66" s="8"/>
      <c r="C66" s="8"/>
      <c r="D66" s="8"/>
      <c r="E66" s="44"/>
      <c r="F66" s="44"/>
      <c r="G66" s="8"/>
      <c r="H66" s="8"/>
      <c r="I66" s="8"/>
      <c r="J66" s="42"/>
      <c r="K66" s="42"/>
      <c r="L66" s="42"/>
      <c r="M66" s="8"/>
      <c r="N66" s="53"/>
    </row>
    <row r="67" spans="1:14" ht="15.75" thickBot="1" x14ac:dyDescent="0.3">
      <c r="A67" s="55" t="s">
        <v>83</v>
      </c>
      <c r="B67" s="56"/>
      <c r="C67" s="57">
        <f>C60+C65</f>
        <v>903262321</v>
      </c>
      <c r="D67" s="57">
        <f>D60+D65</f>
        <v>1744041423</v>
      </c>
      <c r="E67" s="58"/>
      <c r="F67" s="58"/>
      <c r="G67" s="57">
        <f t="shared" ref="G67:N67" si="4">G60+G65</f>
        <v>15998020584</v>
      </c>
      <c r="H67" s="57">
        <f t="shared" si="4"/>
        <v>16597851338</v>
      </c>
      <c r="I67" s="57">
        <f t="shared" si="4"/>
        <v>599830754</v>
      </c>
      <c r="J67" s="57">
        <f t="shared" si="4"/>
        <v>342840074</v>
      </c>
      <c r="K67" s="59">
        <f t="shared" si="4"/>
        <v>13628094852</v>
      </c>
      <c r="L67" s="59">
        <f t="shared" si="4"/>
        <v>1466220150</v>
      </c>
      <c r="M67" s="57">
        <f t="shared" si="4"/>
        <v>2188924</v>
      </c>
      <c r="N67" s="57">
        <f t="shared" si="4"/>
        <v>1501347412</v>
      </c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60" t="s">
        <v>84</v>
      </c>
      <c r="B69" s="69" t="s">
        <v>85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1:14" x14ac:dyDescent="0.25">
      <c r="A70" s="60" t="s">
        <v>86</v>
      </c>
      <c r="B70" s="69" t="s">
        <v>113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</row>
    <row r="71" spans="1:14" x14ac:dyDescent="0.25">
      <c r="A71" s="53"/>
      <c r="B71" s="8"/>
      <c r="C71" s="8"/>
      <c r="D71" s="8"/>
      <c r="E71" s="44"/>
      <c r="F71" s="44"/>
      <c r="G71" s="8" t="s">
        <v>114</v>
      </c>
      <c r="H71" s="8"/>
      <c r="I71" s="8"/>
      <c r="J71" s="8"/>
      <c r="K71" s="8"/>
      <c r="L71" s="8"/>
      <c r="M71" s="8"/>
      <c r="N71" s="8"/>
    </row>
    <row r="72" spans="1:14" x14ac:dyDescent="0.25">
      <c r="A72" s="8"/>
      <c r="B72" s="8"/>
      <c r="C72" s="8"/>
      <c r="D72" s="8"/>
      <c r="E72" s="44"/>
      <c r="F72" s="44"/>
      <c r="G72" s="8"/>
      <c r="H72" s="8"/>
      <c r="I72" s="8"/>
      <c r="J72" s="8"/>
      <c r="K72" s="8"/>
      <c r="L72" s="8"/>
      <c r="M72" s="8"/>
      <c r="N72" s="8"/>
    </row>
  </sheetData>
  <mergeCells count="5">
    <mergeCell ref="D6:E6"/>
    <mergeCell ref="D15:E15"/>
    <mergeCell ref="E28:F28"/>
    <mergeCell ref="B69:N69"/>
    <mergeCell ref="B70:N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2.28515625" style="1" bestFit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2" width="13.7109375" style="1" bestFit="1" customWidth="1"/>
    <col min="13" max="13" width="11.42578125" style="1"/>
    <col min="14" max="14" width="12.28515625" style="1" bestFit="1" customWidth="1"/>
    <col min="15" max="256" width="11.42578125" style="1"/>
    <col min="257" max="257" width="2.7109375" style="1" customWidth="1"/>
    <col min="258" max="258" width="21.5703125" style="1" customWidth="1"/>
    <col min="259" max="259" width="11.42578125" style="1"/>
    <col min="260" max="260" width="10" style="1" customWidth="1"/>
    <col min="261" max="261" width="10.140625" style="1" customWidth="1"/>
    <col min="262" max="262" width="15.85546875" style="1" customWidth="1"/>
    <col min="263" max="263" width="16" style="1" customWidth="1"/>
    <col min="264" max="264" width="17.85546875" style="1" customWidth="1"/>
    <col min="265" max="265" width="17.140625" style="1" customWidth="1"/>
    <col min="266" max="266" width="16.28515625" style="1" customWidth="1"/>
    <col min="267" max="267" width="17.5703125" style="1" customWidth="1"/>
    <col min="268" max="512" width="11.42578125" style="1"/>
    <col min="513" max="513" width="2.7109375" style="1" customWidth="1"/>
    <col min="514" max="514" width="21.5703125" style="1" customWidth="1"/>
    <col min="515" max="515" width="11.42578125" style="1"/>
    <col min="516" max="516" width="10" style="1" customWidth="1"/>
    <col min="517" max="517" width="10.140625" style="1" customWidth="1"/>
    <col min="518" max="518" width="15.85546875" style="1" customWidth="1"/>
    <col min="519" max="519" width="16" style="1" customWidth="1"/>
    <col min="520" max="520" width="17.85546875" style="1" customWidth="1"/>
    <col min="521" max="521" width="17.140625" style="1" customWidth="1"/>
    <col min="522" max="522" width="16.28515625" style="1" customWidth="1"/>
    <col min="523" max="523" width="17.5703125" style="1" customWidth="1"/>
    <col min="524" max="768" width="11.42578125" style="1"/>
    <col min="769" max="769" width="2.7109375" style="1" customWidth="1"/>
    <col min="770" max="770" width="21.5703125" style="1" customWidth="1"/>
    <col min="771" max="771" width="11.42578125" style="1"/>
    <col min="772" max="772" width="10" style="1" customWidth="1"/>
    <col min="773" max="773" width="10.140625" style="1" customWidth="1"/>
    <col min="774" max="774" width="15.85546875" style="1" customWidth="1"/>
    <col min="775" max="775" width="16" style="1" customWidth="1"/>
    <col min="776" max="776" width="17.85546875" style="1" customWidth="1"/>
    <col min="777" max="777" width="17.140625" style="1" customWidth="1"/>
    <col min="778" max="778" width="16.28515625" style="1" customWidth="1"/>
    <col min="779" max="779" width="17.5703125" style="1" customWidth="1"/>
    <col min="780" max="1024" width="11.42578125" style="1"/>
    <col min="1025" max="1025" width="2.7109375" style="1" customWidth="1"/>
    <col min="1026" max="1026" width="21.5703125" style="1" customWidth="1"/>
    <col min="1027" max="1027" width="11.42578125" style="1"/>
    <col min="1028" max="1028" width="10" style="1" customWidth="1"/>
    <col min="1029" max="1029" width="10.140625" style="1" customWidth="1"/>
    <col min="1030" max="1030" width="15.85546875" style="1" customWidth="1"/>
    <col min="1031" max="1031" width="16" style="1" customWidth="1"/>
    <col min="1032" max="1032" width="17.85546875" style="1" customWidth="1"/>
    <col min="1033" max="1033" width="17.140625" style="1" customWidth="1"/>
    <col min="1034" max="1034" width="16.28515625" style="1" customWidth="1"/>
    <col min="1035" max="1035" width="17.5703125" style="1" customWidth="1"/>
    <col min="1036" max="1280" width="11.42578125" style="1"/>
    <col min="1281" max="1281" width="2.7109375" style="1" customWidth="1"/>
    <col min="1282" max="1282" width="21.5703125" style="1" customWidth="1"/>
    <col min="1283" max="1283" width="11.42578125" style="1"/>
    <col min="1284" max="1284" width="10" style="1" customWidth="1"/>
    <col min="1285" max="1285" width="10.140625" style="1" customWidth="1"/>
    <col min="1286" max="1286" width="15.85546875" style="1" customWidth="1"/>
    <col min="1287" max="1287" width="16" style="1" customWidth="1"/>
    <col min="1288" max="1288" width="17.85546875" style="1" customWidth="1"/>
    <col min="1289" max="1289" width="17.140625" style="1" customWidth="1"/>
    <col min="1290" max="1290" width="16.28515625" style="1" customWidth="1"/>
    <col min="1291" max="1291" width="17.5703125" style="1" customWidth="1"/>
    <col min="1292" max="1536" width="11.42578125" style="1"/>
    <col min="1537" max="1537" width="2.7109375" style="1" customWidth="1"/>
    <col min="1538" max="1538" width="21.5703125" style="1" customWidth="1"/>
    <col min="1539" max="1539" width="11.42578125" style="1"/>
    <col min="1540" max="1540" width="10" style="1" customWidth="1"/>
    <col min="1541" max="1541" width="10.140625" style="1" customWidth="1"/>
    <col min="1542" max="1542" width="15.85546875" style="1" customWidth="1"/>
    <col min="1543" max="1543" width="16" style="1" customWidth="1"/>
    <col min="1544" max="1544" width="17.85546875" style="1" customWidth="1"/>
    <col min="1545" max="1545" width="17.140625" style="1" customWidth="1"/>
    <col min="1546" max="1546" width="16.28515625" style="1" customWidth="1"/>
    <col min="1547" max="1547" width="17.5703125" style="1" customWidth="1"/>
    <col min="1548" max="1792" width="11.42578125" style="1"/>
    <col min="1793" max="1793" width="2.7109375" style="1" customWidth="1"/>
    <col min="1794" max="1794" width="21.5703125" style="1" customWidth="1"/>
    <col min="1795" max="1795" width="11.42578125" style="1"/>
    <col min="1796" max="1796" width="10" style="1" customWidth="1"/>
    <col min="1797" max="1797" width="10.140625" style="1" customWidth="1"/>
    <col min="1798" max="1798" width="15.85546875" style="1" customWidth="1"/>
    <col min="1799" max="1799" width="16" style="1" customWidth="1"/>
    <col min="1800" max="1800" width="17.85546875" style="1" customWidth="1"/>
    <col min="1801" max="1801" width="17.140625" style="1" customWidth="1"/>
    <col min="1802" max="1802" width="16.28515625" style="1" customWidth="1"/>
    <col min="1803" max="1803" width="17.5703125" style="1" customWidth="1"/>
    <col min="1804" max="2048" width="11.42578125" style="1"/>
    <col min="2049" max="2049" width="2.7109375" style="1" customWidth="1"/>
    <col min="2050" max="2050" width="21.5703125" style="1" customWidth="1"/>
    <col min="2051" max="2051" width="11.42578125" style="1"/>
    <col min="2052" max="2052" width="10" style="1" customWidth="1"/>
    <col min="2053" max="2053" width="10.140625" style="1" customWidth="1"/>
    <col min="2054" max="2054" width="15.85546875" style="1" customWidth="1"/>
    <col min="2055" max="2055" width="16" style="1" customWidth="1"/>
    <col min="2056" max="2056" width="17.85546875" style="1" customWidth="1"/>
    <col min="2057" max="2057" width="17.140625" style="1" customWidth="1"/>
    <col min="2058" max="2058" width="16.28515625" style="1" customWidth="1"/>
    <col min="2059" max="2059" width="17.5703125" style="1" customWidth="1"/>
    <col min="2060" max="2304" width="11.42578125" style="1"/>
    <col min="2305" max="2305" width="2.7109375" style="1" customWidth="1"/>
    <col min="2306" max="2306" width="21.5703125" style="1" customWidth="1"/>
    <col min="2307" max="2307" width="11.42578125" style="1"/>
    <col min="2308" max="2308" width="10" style="1" customWidth="1"/>
    <col min="2309" max="2309" width="10.140625" style="1" customWidth="1"/>
    <col min="2310" max="2310" width="15.85546875" style="1" customWidth="1"/>
    <col min="2311" max="2311" width="16" style="1" customWidth="1"/>
    <col min="2312" max="2312" width="17.85546875" style="1" customWidth="1"/>
    <col min="2313" max="2313" width="17.140625" style="1" customWidth="1"/>
    <col min="2314" max="2314" width="16.28515625" style="1" customWidth="1"/>
    <col min="2315" max="2315" width="17.5703125" style="1" customWidth="1"/>
    <col min="2316" max="2560" width="11.42578125" style="1"/>
    <col min="2561" max="2561" width="2.7109375" style="1" customWidth="1"/>
    <col min="2562" max="2562" width="21.5703125" style="1" customWidth="1"/>
    <col min="2563" max="2563" width="11.42578125" style="1"/>
    <col min="2564" max="2564" width="10" style="1" customWidth="1"/>
    <col min="2565" max="2565" width="10.140625" style="1" customWidth="1"/>
    <col min="2566" max="2566" width="15.85546875" style="1" customWidth="1"/>
    <col min="2567" max="2567" width="16" style="1" customWidth="1"/>
    <col min="2568" max="2568" width="17.85546875" style="1" customWidth="1"/>
    <col min="2569" max="2569" width="17.140625" style="1" customWidth="1"/>
    <col min="2570" max="2570" width="16.28515625" style="1" customWidth="1"/>
    <col min="2571" max="2571" width="17.5703125" style="1" customWidth="1"/>
    <col min="2572" max="2816" width="11.42578125" style="1"/>
    <col min="2817" max="2817" width="2.7109375" style="1" customWidth="1"/>
    <col min="2818" max="2818" width="21.5703125" style="1" customWidth="1"/>
    <col min="2819" max="2819" width="11.42578125" style="1"/>
    <col min="2820" max="2820" width="10" style="1" customWidth="1"/>
    <col min="2821" max="2821" width="10.140625" style="1" customWidth="1"/>
    <col min="2822" max="2822" width="15.85546875" style="1" customWidth="1"/>
    <col min="2823" max="2823" width="16" style="1" customWidth="1"/>
    <col min="2824" max="2824" width="17.85546875" style="1" customWidth="1"/>
    <col min="2825" max="2825" width="17.140625" style="1" customWidth="1"/>
    <col min="2826" max="2826" width="16.28515625" style="1" customWidth="1"/>
    <col min="2827" max="2827" width="17.5703125" style="1" customWidth="1"/>
    <col min="2828" max="3072" width="11.42578125" style="1"/>
    <col min="3073" max="3073" width="2.7109375" style="1" customWidth="1"/>
    <col min="3074" max="3074" width="21.5703125" style="1" customWidth="1"/>
    <col min="3075" max="3075" width="11.42578125" style="1"/>
    <col min="3076" max="3076" width="10" style="1" customWidth="1"/>
    <col min="3077" max="3077" width="10.140625" style="1" customWidth="1"/>
    <col min="3078" max="3078" width="15.85546875" style="1" customWidth="1"/>
    <col min="3079" max="3079" width="16" style="1" customWidth="1"/>
    <col min="3080" max="3080" width="17.85546875" style="1" customWidth="1"/>
    <col min="3081" max="3081" width="17.140625" style="1" customWidth="1"/>
    <col min="3082" max="3082" width="16.28515625" style="1" customWidth="1"/>
    <col min="3083" max="3083" width="17.5703125" style="1" customWidth="1"/>
    <col min="3084" max="3328" width="11.42578125" style="1"/>
    <col min="3329" max="3329" width="2.7109375" style="1" customWidth="1"/>
    <col min="3330" max="3330" width="21.5703125" style="1" customWidth="1"/>
    <col min="3331" max="3331" width="11.42578125" style="1"/>
    <col min="3332" max="3332" width="10" style="1" customWidth="1"/>
    <col min="3333" max="3333" width="10.140625" style="1" customWidth="1"/>
    <col min="3334" max="3334" width="15.85546875" style="1" customWidth="1"/>
    <col min="3335" max="3335" width="16" style="1" customWidth="1"/>
    <col min="3336" max="3336" width="17.85546875" style="1" customWidth="1"/>
    <col min="3337" max="3337" width="17.140625" style="1" customWidth="1"/>
    <col min="3338" max="3338" width="16.28515625" style="1" customWidth="1"/>
    <col min="3339" max="3339" width="17.5703125" style="1" customWidth="1"/>
    <col min="3340" max="3584" width="11.42578125" style="1"/>
    <col min="3585" max="3585" width="2.7109375" style="1" customWidth="1"/>
    <col min="3586" max="3586" width="21.5703125" style="1" customWidth="1"/>
    <col min="3587" max="3587" width="11.42578125" style="1"/>
    <col min="3588" max="3588" width="10" style="1" customWidth="1"/>
    <col min="3589" max="3589" width="10.140625" style="1" customWidth="1"/>
    <col min="3590" max="3590" width="15.85546875" style="1" customWidth="1"/>
    <col min="3591" max="3591" width="16" style="1" customWidth="1"/>
    <col min="3592" max="3592" width="17.85546875" style="1" customWidth="1"/>
    <col min="3593" max="3593" width="17.140625" style="1" customWidth="1"/>
    <col min="3594" max="3594" width="16.28515625" style="1" customWidth="1"/>
    <col min="3595" max="3595" width="17.5703125" style="1" customWidth="1"/>
    <col min="3596" max="3840" width="11.42578125" style="1"/>
    <col min="3841" max="3841" width="2.7109375" style="1" customWidth="1"/>
    <col min="3842" max="3842" width="21.5703125" style="1" customWidth="1"/>
    <col min="3843" max="3843" width="11.42578125" style="1"/>
    <col min="3844" max="3844" width="10" style="1" customWidth="1"/>
    <col min="3845" max="3845" width="10.140625" style="1" customWidth="1"/>
    <col min="3846" max="3846" width="15.85546875" style="1" customWidth="1"/>
    <col min="3847" max="3847" width="16" style="1" customWidth="1"/>
    <col min="3848" max="3848" width="17.85546875" style="1" customWidth="1"/>
    <col min="3849" max="3849" width="17.140625" style="1" customWidth="1"/>
    <col min="3850" max="3850" width="16.28515625" style="1" customWidth="1"/>
    <col min="3851" max="3851" width="17.5703125" style="1" customWidth="1"/>
    <col min="3852" max="4096" width="11.42578125" style="1"/>
    <col min="4097" max="4097" width="2.7109375" style="1" customWidth="1"/>
    <col min="4098" max="4098" width="21.5703125" style="1" customWidth="1"/>
    <col min="4099" max="4099" width="11.42578125" style="1"/>
    <col min="4100" max="4100" width="10" style="1" customWidth="1"/>
    <col min="4101" max="4101" width="10.140625" style="1" customWidth="1"/>
    <col min="4102" max="4102" width="15.85546875" style="1" customWidth="1"/>
    <col min="4103" max="4103" width="16" style="1" customWidth="1"/>
    <col min="4104" max="4104" width="17.85546875" style="1" customWidth="1"/>
    <col min="4105" max="4105" width="17.140625" style="1" customWidth="1"/>
    <col min="4106" max="4106" width="16.28515625" style="1" customWidth="1"/>
    <col min="4107" max="4107" width="17.5703125" style="1" customWidth="1"/>
    <col min="4108" max="4352" width="11.42578125" style="1"/>
    <col min="4353" max="4353" width="2.7109375" style="1" customWidth="1"/>
    <col min="4354" max="4354" width="21.5703125" style="1" customWidth="1"/>
    <col min="4355" max="4355" width="11.42578125" style="1"/>
    <col min="4356" max="4356" width="10" style="1" customWidth="1"/>
    <col min="4357" max="4357" width="10.140625" style="1" customWidth="1"/>
    <col min="4358" max="4358" width="15.85546875" style="1" customWidth="1"/>
    <col min="4359" max="4359" width="16" style="1" customWidth="1"/>
    <col min="4360" max="4360" width="17.85546875" style="1" customWidth="1"/>
    <col min="4361" max="4361" width="17.140625" style="1" customWidth="1"/>
    <col min="4362" max="4362" width="16.28515625" style="1" customWidth="1"/>
    <col min="4363" max="4363" width="17.5703125" style="1" customWidth="1"/>
    <col min="4364" max="4608" width="11.42578125" style="1"/>
    <col min="4609" max="4609" width="2.7109375" style="1" customWidth="1"/>
    <col min="4610" max="4610" width="21.5703125" style="1" customWidth="1"/>
    <col min="4611" max="4611" width="11.42578125" style="1"/>
    <col min="4612" max="4612" width="10" style="1" customWidth="1"/>
    <col min="4613" max="4613" width="10.140625" style="1" customWidth="1"/>
    <col min="4614" max="4614" width="15.85546875" style="1" customWidth="1"/>
    <col min="4615" max="4615" width="16" style="1" customWidth="1"/>
    <col min="4616" max="4616" width="17.85546875" style="1" customWidth="1"/>
    <col min="4617" max="4617" width="17.140625" style="1" customWidth="1"/>
    <col min="4618" max="4618" width="16.28515625" style="1" customWidth="1"/>
    <col min="4619" max="4619" width="17.5703125" style="1" customWidth="1"/>
    <col min="4620" max="4864" width="11.42578125" style="1"/>
    <col min="4865" max="4865" width="2.7109375" style="1" customWidth="1"/>
    <col min="4866" max="4866" width="21.5703125" style="1" customWidth="1"/>
    <col min="4867" max="4867" width="11.42578125" style="1"/>
    <col min="4868" max="4868" width="10" style="1" customWidth="1"/>
    <col min="4869" max="4869" width="10.140625" style="1" customWidth="1"/>
    <col min="4870" max="4870" width="15.85546875" style="1" customWidth="1"/>
    <col min="4871" max="4871" width="16" style="1" customWidth="1"/>
    <col min="4872" max="4872" width="17.85546875" style="1" customWidth="1"/>
    <col min="4873" max="4873" width="17.140625" style="1" customWidth="1"/>
    <col min="4874" max="4874" width="16.28515625" style="1" customWidth="1"/>
    <col min="4875" max="4875" width="17.5703125" style="1" customWidth="1"/>
    <col min="4876" max="5120" width="11.42578125" style="1"/>
    <col min="5121" max="5121" width="2.7109375" style="1" customWidth="1"/>
    <col min="5122" max="5122" width="21.5703125" style="1" customWidth="1"/>
    <col min="5123" max="5123" width="11.42578125" style="1"/>
    <col min="5124" max="5124" width="10" style="1" customWidth="1"/>
    <col min="5125" max="5125" width="10.140625" style="1" customWidth="1"/>
    <col min="5126" max="5126" width="15.85546875" style="1" customWidth="1"/>
    <col min="5127" max="5127" width="16" style="1" customWidth="1"/>
    <col min="5128" max="5128" width="17.85546875" style="1" customWidth="1"/>
    <col min="5129" max="5129" width="17.140625" style="1" customWidth="1"/>
    <col min="5130" max="5130" width="16.28515625" style="1" customWidth="1"/>
    <col min="5131" max="5131" width="17.5703125" style="1" customWidth="1"/>
    <col min="5132" max="5376" width="11.42578125" style="1"/>
    <col min="5377" max="5377" width="2.7109375" style="1" customWidth="1"/>
    <col min="5378" max="5378" width="21.5703125" style="1" customWidth="1"/>
    <col min="5379" max="5379" width="11.42578125" style="1"/>
    <col min="5380" max="5380" width="10" style="1" customWidth="1"/>
    <col min="5381" max="5381" width="10.140625" style="1" customWidth="1"/>
    <col min="5382" max="5382" width="15.85546875" style="1" customWidth="1"/>
    <col min="5383" max="5383" width="16" style="1" customWidth="1"/>
    <col min="5384" max="5384" width="17.85546875" style="1" customWidth="1"/>
    <col min="5385" max="5385" width="17.140625" style="1" customWidth="1"/>
    <col min="5386" max="5386" width="16.28515625" style="1" customWidth="1"/>
    <col min="5387" max="5387" width="17.5703125" style="1" customWidth="1"/>
    <col min="5388" max="5632" width="11.42578125" style="1"/>
    <col min="5633" max="5633" width="2.7109375" style="1" customWidth="1"/>
    <col min="5634" max="5634" width="21.5703125" style="1" customWidth="1"/>
    <col min="5635" max="5635" width="11.42578125" style="1"/>
    <col min="5636" max="5636" width="10" style="1" customWidth="1"/>
    <col min="5637" max="5637" width="10.140625" style="1" customWidth="1"/>
    <col min="5638" max="5638" width="15.85546875" style="1" customWidth="1"/>
    <col min="5639" max="5639" width="16" style="1" customWidth="1"/>
    <col min="5640" max="5640" width="17.85546875" style="1" customWidth="1"/>
    <col min="5641" max="5641" width="17.140625" style="1" customWidth="1"/>
    <col min="5642" max="5642" width="16.28515625" style="1" customWidth="1"/>
    <col min="5643" max="5643" width="17.5703125" style="1" customWidth="1"/>
    <col min="5644" max="5888" width="11.42578125" style="1"/>
    <col min="5889" max="5889" width="2.7109375" style="1" customWidth="1"/>
    <col min="5890" max="5890" width="21.5703125" style="1" customWidth="1"/>
    <col min="5891" max="5891" width="11.42578125" style="1"/>
    <col min="5892" max="5892" width="10" style="1" customWidth="1"/>
    <col min="5893" max="5893" width="10.140625" style="1" customWidth="1"/>
    <col min="5894" max="5894" width="15.85546875" style="1" customWidth="1"/>
    <col min="5895" max="5895" width="16" style="1" customWidth="1"/>
    <col min="5896" max="5896" width="17.85546875" style="1" customWidth="1"/>
    <col min="5897" max="5897" width="17.140625" style="1" customWidth="1"/>
    <col min="5898" max="5898" width="16.28515625" style="1" customWidth="1"/>
    <col min="5899" max="5899" width="17.5703125" style="1" customWidth="1"/>
    <col min="5900" max="6144" width="11.42578125" style="1"/>
    <col min="6145" max="6145" width="2.7109375" style="1" customWidth="1"/>
    <col min="6146" max="6146" width="21.5703125" style="1" customWidth="1"/>
    <col min="6147" max="6147" width="11.42578125" style="1"/>
    <col min="6148" max="6148" width="10" style="1" customWidth="1"/>
    <col min="6149" max="6149" width="10.140625" style="1" customWidth="1"/>
    <col min="6150" max="6150" width="15.85546875" style="1" customWidth="1"/>
    <col min="6151" max="6151" width="16" style="1" customWidth="1"/>
    <col min="6152" max="6152" width="17.85546875" style="1" customWidth="1"/>
    <col min="6153" max="6153" width="17.140625" style="1" customWidth="1"/>
    <col min="6154" max="6154" width="16.28515625" style="1" customWidth="1"/>
    <col min="6155" max="6155" width="17.5703125" style="1" customWidth="1"/>
    <col min="6156" max="6400" width="11.42578125" style="1"/>
    <col min="6401" max="6401" width="2.7109375" style="1" customWidth="1"/>
    <col min="6402" max="6402" width="21.5703125" style="1" customWidth="1"/>
    <col min="6403" max="6403" width="11.42578125" style="1"/>
    <col min="6404" max="6404" width="10" style="1" customWidth="1"/>
    <col min="6405" max="6405" width="10.140625" style="1" customWidth="1"/>
    <col min="6406" max="6406" width="15.85546875" style="1" customWidth="1"/>
    <col min="6407" max="6407" width="16" style="1" customWidth="1"/>
    <col min="6408" max="6408" width="17.85546875" style="1" customWidth="1"/>
    <col min="6409" max="6409" width="17.140625" style="1" customWidth="1"/>
    <col min="6410" max="6410" width="16.28515625" style="1" customWidth="1"/>
    <col min="6411" max="6411" width="17.5703125" style="1" customWidth="1"/>
    <col min="6412" max="6656" width="11.42578125" style="1"/>
    <col min="6657" max="6657" width="2.7109375" style="1" customWidth="1"/>
    <col min="6658" max="6658" width="21.5703125" style="1" customWidth="1"/>
    <col min="6659" max="6659" width="11.42578125" style="1"/>
    <col min="6660" max="6660" width="10" style="1" customWidth="1"/>
    <col min="6661" max="6661" width="10.140625" style="1" customWidth="1"/>
    <col min="6662" max="6662" width="15.85546875" style="1" customWidth="1"/>
    <col min="6663" max="6663" width="16" style="1" customWidth="1"/>
    <col min="6664" max="6664" width="17.85546875" style="1" customWidth="1"/>
    <col min="6665" max="6665" width="17.140625" style="1" customWidth="1"/>
    <col min="6666" max="6666" width="16.28515625" style="1" customWidth="1"/>
    <col min="6667" max="6667" width="17.5703125" style="1" customWidth="1"/>
    <col min="6668" max="6912" width="11.42578125" style="1"/>
    <col min="6913" max="6913" width="2.7109375" style="1" customWidth="1"/>
    <col min="6914" max="6914" width="21.5703125" style="1" customWidth="1"/>
    <col min="6915" max="6915" width="11.42578125" style="1"/>
    <col min="6916" max="6916" width="10" style="1" customWidth="1"/>
    <col min="6917" max="6917" width="10.140625" style="1" customWidth="1"/>
    <col min="6918" max="6918" width="15.85546875" style="1" customWidth="1"/>
    <col min="6919" max="6919" width="16" style="1" customWidth="1"/>
    <col min="6920" max="6920" width="17.85546875" style="1" customWidth="1"/>
    <col min="6921" max="6921" width="17.140625" style="1" customWidth="1"/>
    <col min="6922" max="6922" width="16.28515625" style="1" customWidth="1"/>
    <col min="6923" max="6923" width="17.5703125" style="1" customWidth="1"/>
    <col min="6924" max="7168" width="11.42578125" style="1"/>
    <col min="7169" max="7169" width="2.7109375" style="1" customWidth="1"/>
    <col min="7170" max="7170" width="21.5703125" style="1" customWidth="1"/>
    <col min="7171" max="7171" width="11.42578125" style="1"/>
    <col min="7172" max="7172" width="10" style="1" customWidth="1"/>
    <col min="7173" max="7173" width="10.140625" style="1" customWidth="1"/>
    <col min="7174" max="7174" width="15.85546875" style="1" customWidth="1"/>
    <col min="7175" max="7175" width="16" style="1" customWidth="1"/>
    <col min="7176" max="7176" width="17.85546875" style="1" customWidth="1"/>
    <col min="7177" max="7177" width="17.140625" style="1" customWidth="1"/>
    <col min="7178" max="7178" width="16.28515625" style="1" customWidth="1"/>
    <col min="7179" max="7179" width="17.5703125" style="1" customWidth="1"/>
    <col min="7180" max="7424" width="11.42578125" style="1"/>
    <col min="7425" max="7425" width="2.7109375" style="1" customWidth="1"/>
    <col min="7426" max="7426" width="21.5703125" style="1" customWidth="1"/>
    <col min="7427" max="7427" width="11.42578125" style="1"/>
    <col min="7428" max="7428" width="10" style="1" customWidth="1"/>
    <col min="7429" max="7429" width="10.140625" style="1" customWidth="1"/>
    <col min="7430" max="7430" width="15.85546875" style="1" customWidth="1"/>
    <col min="7431" max="7431" width="16" style="1" customWidth="1"/>
    <col min="7432" max="7432" width="17.85546875" style="1" customWidth="1"/>
    <col min="7433" max="7433" width="17.140625" style="1" customWidth="1"/>
    <col min="7434" max="7434" width="16.28515625" style="1" customWidth="1"/>
    <col min="7435" max="7435" width="17.5703125" style="1" customWidth="1"/>
    <col min="7436" max="7680" width="11.42578125" style="1"/>
    <col min="7681" max="7681" width="2.7109375" style="1" customWidth="1"/>
    <col min="7682" max="7682" width="21.5703125" style="1" customWidth="1"/>
    <col min="7683" max="7683" width="11.42578125" style="1"/>
    <col min="7684" max="7684" width="10" style="1" customWidth="1"/>
    <col min="7685" max="7685" width="10.140625" style="1" customWidth="1"/>
    <col min="7686" max="7686" width="15.85546875" style="1" customWidth="1"/>
    <col min="7687" max="7687" width="16" style="1" customWidth="1"/>
    <col min="7688" max="7688" width="17.85546875" style="1" customWidth="1"/>
    <col min="7689" max="7689" width="17.140625" style="1" customWidth="1"/>
    <col min="7690" max="7690" width="16.28515625" style="1" customWidth="1"/>
    <col min="7691" max="7691" width="17.5703125" style="1" customWidth="1"/>
    <col min="7692" max="7936" width="11.42578125" style="1"/>
    <col min="7937" max="7937" width="2.7109375" style="1" customWidth="1"/>
    <col min="7938" max="7938" width="21.5703125" style="1" customWidth="1"/>
    <col min="7939" max="7939" width="11.42578125" style="1"/>
    <col min="7940" max="7940" width="10" style="1" customWidth="1"/>
    <col min="7941" max="7941" width="10.140625" style="1" customWidth="1"/>
    <col min="7942" max="7942" width="15.85546875" style="1" customWidth="1"/>
    <col min="7943" max="7943" width="16" style="1" customWidth="1"/>
    <col min="7944" max="7944" width="17.85546875" style="1" customWidth="1"/>
    <col min="7945" max="7945" width="17.140625" style="1" customWidth="1"/>
    <col min="7946" max="7946" width="16.28515625" style="1" customWidth="1"/>
    <col min="7947" max="7947" width="17.5703125" style="1" customWidth="1"/>
    <col min="7948" max="8192" width="11.42578125" style="1"/>
    <col min="8193" max="8193" width="2.7109375" style="1" customWidth="1"/>
    <col min="8194" max="8194" width="21.5703125" style="1" customWidth="1"/>
    <col min="8195" max="8195" width="11.42578125" style="1"/>
    <col min="8196" max="8196" width="10" style="1" customWidth="1"/>
    <col min="8197" max="8197" width="10.140625" style="1" customWidth="1"/>
    <col min="8198" max="8198" width="15.85546875" style="1" customWidth="1"/>
    <col min="8199" max="8199" width="16" style="1" customWidth="1"/>
    <col min="8200" max="8200" width="17.85546875" style="1" customWidth="1"/>
    <col min="8201" max="8201" width="17.140625" style="1" customWidth="1"/>
    <col min="8202" max="8202" width="16.28515625" style="1" customWidth="1"/>
    <col min="8203" max="8203" width="17.5703125" style="1" customWidth="1"/>
    <col min="8204" max="8448" width="11.42578125" style="1"/>
    <col min="8449" max="8449" width="2.7109375" style="1" customWidth="1"/>
    <col min="8450" max="8450" width="21.5703125" style="1" customWidth="1"/>
    <col min="8451" max="8451" width="11.42578125" style="1"/>
    <col min="8452" max="8452" width="10" style="1" customWidth="1"/>
    <col min="8453" max="8453" width="10.140625" style="1" customWidth="1"/>
    <col min="8454" max="8454" width="15.85546875" style="1" customWidth="1"/>
    <col min="8455" max="8455" width="16" style="1" customWidth="1"/>
    <col min="8456" max="8456" width="17.85546875" style="1" customWidth="1"/>
    <col min="8457" max="8457" width="17.140625" style="1" customWidth="1"/>
    <col min="8458" max="8458" width="16.28515625" style="1" customWidth="1"/>
    <col min="8459" max="8459" width="17.5703125" style="1" customWidth="1"/>
    <col min="8460" max="8704" width="11.42578125" style="1"/>
    <col min="8705" max="8705" width="2.7109375" style="1" customWidth="1"/>
    <col min="8706" max="8706" width="21.5703125" style="1" customWidth="1"/>
    <col min="8707" max="8707" width="11.42578125" style="1"/>
    <col min="8708" max="8708" width="10" style="1" customWidth="1"/>
    <col min="8709" max="8709" width="10.140625" style="1" customWidth="1"/>
    <col min="8710" max="8710" width="15.85546875" style="1" customWidth="1"/>
    <col min="8711" max="8711" width="16" style="1" customWidth="1"/>
    <col min="8712" max="8712" width="17.85546875" style="1" customWidth="1"/>
    <col min="8713" max="8713" width="17.140625" style="1" customWidth="1"/>
    <col min="8714" max="8714" width="16.28515625" style="1" customWidth="1"/>
    <col min="8715" max="8715" width="17.5703125" style="1" customWidth="1"/>
    <col min="8716" max="8960" width="11.42578125" style="1"/>
    <col min="8961" max="8961" width="2.7109375" style="1" customWidth="1"/>
    <col min="8962" max="8962" width="21.5703125" style="1" customWidth="1"/>
    <col min="8963" max="8963" width="11.42578125" style="1"/>
    <col min="8964" max="8964" width="10" style="1" customWidth="1"/>
    <col min="8965" max="8965" width="10.140625" style="1" customWidth="1"/>
    <col min="8966" max="8966" width="15.85546875" style="1" customWidth="1"/>
    <col min="8967" max="8967" width="16" style="1" customWidth="1"/>
    <col min="8968" max="8968" width="17.85546875" style="1" customWidth="1"/>
    <col min="8969" max="8969" width="17.140625" style="1" customWidth="1"/>
    <col min="8970" max="8970" width="16.28515625" style="1" customWidth="1"/>
    <col min="8971" max="8971" width="17.5703125" style="1" customWidth="1"/>
    <col min="8972" max="9216" width="11.42578125" style="1"/>
    <col min="9217" max="9217" width="2.7109375" style="1" customWidth="1"/>
    <col min="9218" max="9218" width="21.5703125" style="1" customWidth="1"/>
    <col min="9219" max="9219" width="11.42578125" style="1"/>
    <col min="9220" max="9220" width="10" style="1" customWidth="1"/>
    <col min="9221" max="9221" width="10.140625" style="1" customWidth="1"/>
    <col min="9222" max="9222" width="15.85546875" style="1" customWidth="1"/>
    <col min="9223" max="9223" width="16" style="1" customWidth="1"/>
    <col min="9224" max="9224" width="17.85546875" style="1" customWidth="1"/>
    <col min="9225" max="9225" width="17.140625" style="1" customWidth="1"/>
    <col min="9226" max="9226" width="16.28515625" style="1" customWidth="1"/>
    <col min="9227" max="9227" width="17.5703125" style="1" customWidth="1"/>
    <col min="9228" max="9472" width="11.42578125" style="1"/>
    <col min="9473" max="9473" width="2.7109375" style="1" customWidth="1"/>
    <col min="9474" max="9474" width="21.5703125" style="1" customWidth="1"/>
    <col min="9475" max="9475" width="11.42578125" style="1"/>
    <col min="9476" max="9476" width="10" style="1" customWidth="1"/>
    <col min="9477" max="9477" width="10.140625" style="1" customWidth="1"/>
    <col min="9478" max="9478" width="15.85546875" style="1" customWidth="1"/>
    <col min="9479" max="9479" width="16" style="1" customWidth="1"/>
    <col min="9480" max="9480" width="17.85546875" style="1" customWidth="1"/>
    <col min="9481" max="9481" width="17.140625" style="1" customWidth="1"/>
    <col min="9482" max="9482" width="16.28515625" style="1" customWidth="1"/>
    <col min="9483" max="9483" width="17.5703125" style="1" customWidth="1"/>
    <col min="9484" max="9728" width="11.42578125" style="1"/>
    <col min="9729" max="9729" width="2.7109375" style="1" customWidth="1"/>
    <col min="9730" max="9730" width="21.5703125" style="1" customWidth="1"/>
    <col min="9731" max="9731" width="11.42578125" style="1"/>
    <col min="9732" max="9732" width="10" style="1" customWidth="1"/>
    <col min="9733" max="9733" width="10.140625" style="1" customWidth="1"/>
    <col min="9734" max="9734" width="15.85546875" style="1" customWidth="1"/>
    <col min="9735" max="9735" width="16" style="1" customWidth="1"/>
    <col min="9736" max="9736" width="17.85546875" style="1" customWidth="1"/>
    <col min="9737" max="9737" width="17.140625" style="1" customWidth="1"/>
    <col min="9738" max="9738" width="16.28515625" style="1" customWidth="1"/>
    <col min="9739" max="9739" width="17.5703125" style="1" customWidth="1"/>
    <col min="9740" max="9984" width="11.42578125" style="1"/>
    <col min="9985" max="9985" width="2.7109375" style="1" customWidth="1"/>
    <col min="9986" max="9986" width="21.5703125" style="1" customWidth="1"/>
    <col min="9987" max="9987" width="11.42578125" style="1"/>
    <col min="9988" max="9988" width="10" style="1" customWidth="1"/>
    <col min="9989" max="9989" width="10.140625" style="1" customWidth="1"/>
    <col min="9990" max="9990" width="15.85546875" style="1" customWidth="1"/>
    <col min="9991" max="9991" width="16" style="1" customWidth="1"/>
    <col min="9992" max="9992" width="17.85546875" style="1" customWidth="1"/>
    <col min="9993" max="9993" width="17.140625" style="1" customWidth="1"/>
    <col min="9994" max="9994" width="16.28515625" style="1" customWidth="1"/>
    <col min="9995" max="9995" width="17.5703125" style="1" customWidth="1"/>
    <col min="9996" max="10240" width="11.42578125" style="1"/>
    <col min="10241" max="10241" width="2.7109375" style="1" customWidth="1"/>
    <col min="10242" max="10242" width="21.5703125" style="1" customWidth="1"/>
    <col min="10243" max="10243" width="11.42578125" style="1"/>
    <col min="10244" max="10244" width="10" style="1" customWidth="1"/>
    <col min="10245" max="10245" width="10.140625" style="1" customWidth="1"/>
    <col min="10246" max="10246" width="15.85546875" style="1" customWidth="1"/>
    <col min="10247" max="10247" width="16" style="1" customWidth="1"/>
    <col min="10248" max="10248" width="17.85546875" style="1" customWidth="1"/>
    <col min="10249" max="10249" width="17.140625" style="1" customWidth="1"/>
    <col min="10250" max="10250" width="16.28515625" style="1" customWidth="1"/>
    <col min="10251" max="10251" width="17.5703125" style="1" customWidth="1"/>
    <col min="10252" max="10496" width="11.42578125" style="1"/>
    <col min="10497" max="10497" width="2.7109375" style="1" customWidth="1"/>
    <col min="10498" max="10498" width="21.5703125" style="1" customWidth="1"/>
    <col min="10499" max="10499" width="11.42578125" style="1"/>
    <col min="10500" max="10500" width="10" style="1" customWidth="1"/>
    <col min="10501" max="10501" width="10.140625" style="1" customWidth="1"/>
    <col min="10502" max="10502" width="15.85546875" style="1" customWidth="1"/>
    <col min="10503" max="10503" width="16" style="1" customWidth="1"/>
    <col min="10504" max="10504" width="17.85546875" style="1" customWidth="1"/>
    <col min="10505" max="10505" width="17.140625" style="1" customWidth="1"/>
    <col min="10506" max="10506" width="16.28515625" style="1" customWidth="1"/>
    <col min="10507" max="10507" width="17.5703125" style="1" customWidth="1"/>
    <col min="10508" max="10752" width="11.42578125" style="1"/>
    <col min="10753" max="10753" width="2.7109375" style="1" customWidth="1"/>
    <col min="10754" max="10754" width="21.5703125" style="1" customWidth="1"/>
    <col min="10755" max="10755" width="11.42578125" style="1"/>
    <col min="10756" max="10756" width="10" style="1" customWidth="1"/>
    <col min="10757" max="10757" width="10.140625" style="1" customWidth="1"/>
    <col min="10758" max="10758" width="15.85546875" style="1" customWidth="1"/>
    <col min="10759" max="10759" width="16" style="1" customWidth="1"/>
    <col min="10760" max="10760" width="17.85546875" style="1" customWidth="1"/>
    <col min="10761" max="10761" width="17.140625" style="1" customWidth="1"/>
    <col min="10762" max="10762" width="16.28515625" style="1" customWidth="1"/>
    <col min="10763" max="10763" width="17.5703125" style="1" customWidth="1"/>
    <col min="10764" max="11008" width="11.42578125" style="1"/>
    <col min="11009" max="11009" width="2.7109375" style="1" customWidth="1"/>
    <col min="11010" max="11010" width="21.5703125" style="1" customWidth="1"/>
    <col min="11011" max="11011" width="11.42578125" style="1"/>
    <col min="11012" max="11012" width="10" style="1" customWidth="1"/>
    <col min="11013" max="11013" width="10.140625" style="1" customWidth="1"/>
    <col min="11014" max="11014" width="15.85546875" style="1" customWidth="1"/>
    <col min="11015" max="11015" width="16" style="1" customWidth="1"/>
    <col min="11016" max="11016" width="17.85546875" style="1" customWidth="1"/>
    <col min="11017" max="11017" width="17.140625" style="1" customWidth="1"/>
    <col min="11018" max="11018" width="16.28515625" style="1" customWidth="1"/>
    <col min="11019" max="11019" width="17.5703125" style="1" customWidth="1"/>
    <col min="11020" max="11264" width="11.42578125" style="1"/>
    <col min="11265" max="11265" width="2.7109375" style="1" customWidth="1"/>
    <col min="11266" max="11266" width="21.5703125" style="1" customWidth="1"/>
    <col min="11267" max="11267" width="11.42578125" style="1"/>
    <col min="11268" max="11268" width="10" style="1" customWidth="1"/>
    <col min="11269" max="11269" width="10.140625" style="1" customWidth="1"/>
    <col min="11270" max="11270" width="15.85546875" style="1" customWidth="1"/>
    <col min="11271" max="11271" width="16" style="1" customWidth="1"/>
    <col min="11272" max="11272" width="17.85546875" style="1" customWidth="1"/>
    <col min="11273" max="11273" width="17.140625" style="1" customWidth="1"/>
    <col min="11274" max="11274" width="16.28515625" style="1" customWidth="1"/>
    <col min="11275" max="11275" width="17.5703125" style="1" customWidth="1"/>
    <col min="11276" max="11520" width="11.42578125" style="1"/>
    <col min="11521" max="11521" width="2.7109375" style="1" customWidth="1"/>
    <col min="11522" max="11522" width="21.5703125" style="1" customWidth="1"/>
    <col min="11523" max="11523" width="11.42578125" style="1"/>
    <col min="11524" max="11524" width="10" style="1" customWidth="1"/>
    <col min="11525" max="11525" width="10.140625" style="1" customWidth="1"/>
    <col min="11526" max="11526" width="15.85546875" style="1" customWidth="1"/>
    <col min="11527" max="11527" width="16" style="1" customWidth="1"/>
    <col min="11528" max="11528" width="17.85546875" style="1" customWidth="1"/>
    <col min="11529" max="11529" width="17.140625" style="1" customWidth="1"/>
    <col min="11530" max="11530" width="16.28515625" style="1" customWidth="1"/>
    <col min="11531" max="11531" width="17.5703125" style="1" customWidth="1"/>
    <col min="11532" max="11776" width="11.42578125" style="1"/>
    <col min="11777" max="11777" width="2.7109375" style="1" customWidth="1"/>
    <col min="11778" max="11778" width="21.5703125" style="1" customWidth="1"/>
    <col min="11779" max="11779" width="11.42578125" style="1"/>
    <col min="11780" max="11780" width="10" style="1" customWidth="1"/>
    <col min="11781" max="11781" width="10.140625" style="1" customWidth="1"/>
    <col min="11782" max="11782" width="15.85546875" style="1" customWidth="1"/>
    <col min="11783" max="11783" width="16" style="1" customWidth="1"/>
    <col min="11784" max="11784" width="17.85546875" style="1" customWidth="1"/>
    <col min="11785" max="11785" width="17.140625" style="1" customWidth="1"/>
    <col min="11786" max="11786" width="16.28515625" style="1" customWidth="1"/>
    <col min="11787" max="11787" width="17.5703125" style="1" customWidth="1"/>
    <col min="11788" max="12032" width="11.42578125" style="1"/>
    <col min="12033" max="12033" width="2.7109375" style="1" customWidth="1"/>
    <col min="12034" max="12034" width="21.5703125" style="1" customWidth="1"/>
    <col min="12035" max="12035" width="11.42578125" style="1"/>
    <col min="12036" max="12036" width="10" style="1" customWidth="1"/>
    <col min="12037" max="12037" width="10.140625" style="1" customWidth="1"/>
    <col min="12038" max="12038" width="15.85546875" style="1" customWidth="1"/>
    <col min="12039" max="12039" width="16" style="1" customWidth="1"/>
    <col min="12040" max="12040" width="17.85546875" style="1" customWidth="1"/>
    <col min="12041" max="12041" width="17.140625" style="1" customWidth="1"/>
    <col min="12042" max="12042" width="16.28515625" style="1" customWidth="1"/>
    <col min="12043" max="12043" width="17.5703125" style="1" customWidth="1"/>
    <col min="12044" max="12288" width="11.42578125" style="1"/>
    <col min="12289" max="12289" width="2.7109375" style="1" customWidth="1"/>
    <col min="12290" max="12290" width="21.5703125" style="1" customWidth="1"/>
    <col min="12291" max="12291" width="11.42578125" style="1"/>
    <col min="12292" max="12292" width="10" style="1" customWidth="1"/>
    <col min="12293" max="12293" width="10.140625" style="1" customWidth="1"/>
    <col min="12294" max="12294" width="15.85546875" style="1" customWidth="1"/>
    <col min="12295" max="12295" width="16" style="1" customWidth="1"/>
    <col min="12296" max="12296" width="17.85546875" style="1" customWidth="1"/>
    <col min="12297" max="12297" width="17.140625" style="1" customWidth="1"/>
    <col min="12298" max="12298" width="16.28515625" style="1" customWidth="1"/>
    <col min="12299" max="12299" width="17.5703125" style="1" customWidth="1"/>
    <col min="12300" max="12544" width="11.42578125" style="1"/>
    <col min="12545" max="12545" width="2.7109375" style="1" customWidth="1"/>
    <col min="12546" max="12546" width="21.5703125" style="1" customWidth="1"/>
    <col min="12547" max="12547" width="11.42578125" style="1"/>
    <col min="12548" max="12548" width="10" style="1" customWidth="1"/>
    <col min="12549" max="12549" width="10.140625" style="1" customWidth="1"/>
    <col min="12550" max="12550" width="15.85546875" style="1" customWidth="1"/>
    <col min="12551" max="12551" width="16" style="1" customWidth="1"/>
    <col min="12552" max="12552" width="17.85546875" style="1" customWidth="1"/>
    <col min="12553" max="12553" width="17.140625" style="1" customWidth="1"/>
    <col min="12554" max="12554" width="16.28515625" style="1" customWidth="1"/>
    <col min="12555" max="12555" width="17.5703125" style="1" customWidth="1"/>
    <col min="12556" max="12800" width="11.42578125" style="1"/>
    <col min="12801" max="12801" width="2.7109375" style="1" customWidth="1"/>
    <col min="12802" max="12802" width="21.5703125" style="1" customWidth="1"/>
    <col min="12803" max="12803" width="11.42578125" style="1"/>
    <col min="12804" max="12804" width="10" style="1" customWidth="1"/>
    <col min="12805" max="12805" width="10.140625" style="1" customWidth="1"/>
    <col min="12806" max="12806" width="15.85546875" style="1" customWidth="1"/>
    <col min="12807" max="12807" width="16" style="1" customWidth="1"/>
    <col min="12808" max="12808" width="17.85546875" style="1" customWidth="1"/>
    <col min="12809" max="12809" width="17.140625" style="1" customWidth="1"/>
    <col min="12810" max="12810" width="16.28515625" style="1" customWidth="1"/>
    <col min="12811" max="12811" width="17.5703125" style="1" customWidth="1"/>
    <col min="12812" max="13056" width="11.42578125" style="1"/>
    <col min="13057" max="13057" width="2.7109375" style="1" customWidth="1"/>
    <col min="13058" max="13058" width="21.5703125" style="1" customWidth="1"/>
    <col min="13059" max="13059" width="11.42578125" style="1"/>
    <col min="13060" max="13060" width="10" style="1" customWidth="1"/>
    <col min="13061" max="13061" width="10.140625" style="1" customWidth="1"/>
    <col min="13062" max="13062" width="15.85546875" style="1" customWidth="1"/>
    <col min="13063" max="13063" width="16" style="1" customWidth="1"/>
    <col min="13064" max="13064" width="17.85546875" style="1" customWidth="1"/>
    <col min="13065" max="13065" width="17.140625" style="1" customWidth="1"/>
    <col min="13066" max="13066" width="16.28515625" style="1" customWidth="1"/>
    <col min="13067" max="13067" width="17.5703125" style="1" customWidth="1"/>
    <col min="13068" max="13312" width="11.42578125" style="1"/>
    <col min="13313" max="13313" width="2.7109375" style="1" customWidth="1"/>
    <col min="13314" max="13314" width="21.5703125" style="1" customWidth="1"/>
    <col min="13315" max="13315" width="11.42578125" style="1"/>
    <col min="13316" max="13316" width="10" style="1" customWidth="1"/>
    <col min="13317" max="13317" width="10.140625" style="1" customWidth="1"/>
    <col min="13318" max="13318" width="15.85546875" style="1" customWidth="1"/>
    <col min="13319" max="13319" width="16" style="1" customWidth="1"/>
    <col min="13320" max="13320" width="17.85546875" style="1" customWidth="1"/>
    <col min="13321" max="13321" width="17.140625" style="1" customWidth="1"/>
    <col min="13322" max="13322" width="16.28515625" style="1" customWidth="1"/>
    <col min="13323" max="13323" width="17.5703125" style="1" customWidth="1"/>
    <col min="13324" max="13568" width="11.42578125" style="1"/>
    <col min="13569" max="13569" width="2.7109375" style="1" customWidth="1"/>
    <col min="13570" max="13570" width="21.5703125" style="1" customWidth="1"/>
    <col min="13571" max="13571" width="11.42578125" style="1"/>
    <col min="13572" max="13572" width="10" style="1" customWidth="1"/>
    <col min="13573" max="13573" width="10.140625" style="1" customWidth="1"/>
    <col min="13574" max="13574" width="15.85546875" style="1" customWidth="1"/>
    <col min="13575" max="13575" width="16" style="1" customWidth="1"/>
    <col min="13576" max="13576" width="17.85546875" style="1" customWidth="1"/>
    <col min="13577" max="13577" width="17.140625" style="1" customWidth="1"/>
    <col min="13578" max="13578" width="16.28515625" style="1" customWidth="1"/>
    <col min="13579" max="13579" width="17.5703125" style="1" customWidth="1"/>
    <col min="13580" max="13824" width="11.42578125" style="1"/>
    <col min="13825" max="13825" width="2.7109375" style="1" customWidth="1"/>
    <col min="13826" max="13826" width="21.5703125" style="1" customWidth="1"/>
    <col min="13827" max="13827" width="11.42578125" style="1"/>
    <col min="13828" max="13828" width="10" style="1" customWidth="1"/>
    <col min="13829" max="13829" width="10.140625" style="1" customWidth="1"/>
    <col min="13830" max="13830" width="15.85546875" style="1" customWidth="1"/>
    <col min="13831" max="13831" width="16" style="1" customWidth="1"/>
    <col min="13832" max="13832" width="17.85546875" style="1" customWidth="1"/>
    <col min="13833" max="13833" width="17.140625" style="1" customWidth="1"/>
    <col min="13834" max="13834" width="16.28515625" style="1" customWidth="1"/>
    <col min="13835" max="13835" width="17.5703125" style="1" customWidth="1"/>
    <col min="13836" max="14080" width="11.42578125" style="1"/>
    <col min="14081" max="14081" width="2.7109375" style="1" customWidth="1"/>
    <col min="14082" max="14082" width="21.5703125" style="1" customWidth="1"/>
    <col min="14083" max="14083" width="11.42578125" style="1"/>
    <col min="14084" max="14084" width="10" style="1" customWidth="1"/>
    <col min="14085" max="14085" width="10.140625" style="1" customWidth="1"/>
    <col min="14086" max="14086" width="15.85546875" style="1" customWidth="1"/>
    <col min="14087" max="14087" width="16" style="1" customWidth="1"/>
    <col min="14088" max="14088" width="17.85546875" style="1" customWidth="1"/>
    <col min="14089" max="14089" width="17.140625" style="1" customWidth="1"/>
    <col min="14090" max="14090" width="16.28515625" style="1" customWidth="1"/>
    <col min="14091" max="14091" width="17.5703125" style="1" customWidth="1"/>
    <col min="14092" max="14336" width="11.42578125" style="1"/>
    <col min="14337" max="14337" width="2.7109375" style="1" customWidth="1"/>
    <col min="14338" max="14338" width="21.5703125" style="1" customWidth="1"/>
    <col min="14339" max="14339" width="11.42578125" style="1"/>
    <col min="14340" max="14340" width="10" style="1" customWidth="1"/>
    <col min="14341" max="14341" width="10.140625" style="1" customWidth="1"/>
    <col min="14342" max="14342" width="15.85546875" style="1" customWidth="1"/>
    <col min="14343" max="14343" width="16" style="1" customWidth="1"/>
    <col min="14344" max="14344" width="17.85546875" style="1" customWidth="1"/>
    <col min="14345" max="14345" width="17.140625" style="1" customWidth="1"/>
    <col min="14346" max="14346" width="16.28515625" style="1" customWidth="1"/>
    <col min="14347" max="14347" width="17.5703125" style="1" customWidth="1"/>
    <col min="14348" max="14592" width="11.42578125" style="1"/>
    <col min="14593" max="14593" width="2.7109375" style="1" customWidth="1"/>
    <col min="14594" max="14594" width="21.5703125" style="1" customWidth="1"/>
    <col min="14595" max="14595" width="11.42578125" style="1"/>
    <col min="14596" max="14596" width="10" style="1" customWidth="1"/>
    <col min="14597" max="14597" width="10.140625" style="1" customWidth="1"/>
    <col min="14598" max="14598" width="15.85546875" style="1" customWidth="1"/>
    <col min="14599" max="14599" width="16" style="1" customWidth="1"/>
    <col min="14600" max="14600" width="17.85546875" style="1" customWidth="1"/>
    <col min="14601" max="14601" width="17.140625" style="1" customWidth="1"/>
    <col min="14602" max="14602" width="16.28515625" style="1" customWidth="1"/>
    <col min="14603" max="14603" width="17.5703125" style="1" customWidth="1"/>
    <col min="14604" max="14848" width="11.42578125" style="1"/>
    <col min="14849" max="14849" width="2.7109375" style="1" customWidth="1"/>
    <col min="14850" max="14850" width="21.5703125" style="1" customWidth="1"/>
    <col min="14851" max="14851" width="11.42578125" style="1"/>
    <col min="14852" max="14852" width="10" style="1" customWidth="1"/>
    <col min="14853" max="14853" width="10.140625" style="1" customWidth="1"/>
    <col min="14854" max="14854" width="15.85546875" style="1" customWidth="1"/>
    <col min="14855" max="14855" width="16" style="1" customWidth="1"/>
    <col min="14856" max="14856" width="17.85546875" style="1" customWidth="1"/>
    <col min="14857" max="14857" width="17.140625" style="1" customWidth="1"/>
    <col min="14858" max="14858" width="16.28515625" style="1" customWidth="1"/>
    <col min="14859" max="14859" width="17.5703125" style="1" customWidth="1"/>
    <col min="14860" max="15104" width="11.42578125" style="1"/>
    <col min="15105" max="15105" width="2.7109375" style="1" customWidth="1"/>
    <col min="15106" max="15106" width="21.5703125" style="1" customWidth="1"/>
    <col min="15107" max="15107" width="11.42578125" style="1"/>
    <col min="15108" max="15108" width="10" style="1" customWidth="1"/>
    <col min="15109" max="15109" width="10.140625" style="1" customWidth="1"/>
    <col min="15110" max="15110" width="15.85546875" style="1" customWidth="1"/>
    <col min="15111" max="15111" width="16" style="1" customWidth="1"/>
    <col min="15112" max="15112" width="17.85546875" style="1" customWidth="1"/>
    <col min="15113" max="15113" width="17.140625" style="1" customWidth="1"/>
    <col min="15114" max="15114" width="16.28515625" style="1" customWidth="1"/>
    <col min="15115" max="15115" width="17.5703125" style="1" customWidth="1"/>
    <col min="15116" max="15360" width="11.42578125" style="1"/>
    <col min="15361" max="15361" width="2.7109375" style="1" customWidth="1"/>
    <col min="15362" max="15362" width="21.5703125" style="1" customWidth="1"/>
    <col min="15363" max="15363" width="11.42578125" style="1"/>
    <col min="15364" max="15364" width="10" style="1" customWidth="1"/>
    <col min="15365" max="15365" width="10.140625" style="1" customWidth="1"/>
    <col min="15366" max="15366" width="15.85546875" style="1" customWidth="1"/>
    <col min="15367" max="15367" width="16" style="1" customWidth="1"/>
    <col min="15368" max="15368" width="17.85546875" style="1" customWidth="1"/>
    <col min="15369" max="15369" width="17.140625" style="1" customWidth="1"/>
    <col min="15370" max="15370" width="16.28515625" style="1" customWidth="1"/>
    <col min="15371" max="15371" width="17.5703125" style="1" customWidth="1"/>
    <col min="15372" max="15616" width="11.42578125" style="1"/>
    <col min="15617" max="15617" width="2.7109375" style="1" customWidth="1"/>
    <col min="15618" max="15618" width="21.5703125" style="1" customWidth="1"/>
    <col min="15619" max="15619" width="11.42578125" style="1"/>
    <col min="15620" max="15620" width="10" style="1" customWidth="1"/>
    <col min="15621" max="15621" width="10.140625" style="1" customWidth="1"/>
    <col min="15622" max="15622" width="15.85546875" style="1" customWidth="1"/>
    <col min="15623" max="15623" width="16" style="1" customWidth="1"/>
    <col min="15624" max="15624" width="17.85546875" style="1" customWidth="1"/>
    <col min="15625" max="15625" width="17.140625" style="1" customWidth="1"/>
    <col min="15626" max="15626" width="16.28515625" style="1" customWidth="1"/>
    <col min="15627" max="15627" width="17.5703125" style="1" customWidth="1"/>
    <col min="15628" max="15872" width="11.42578125" style="1"/>
    <col min="15873" max="15873" width="2.7109375" style="1" customWidth="1"/>
    <col min="15874" max="15874" width="21.5703125" style="1" customWidth="1"/>
    <col min="15875" max="15875" width="11.42578125" style="1"/>
    <col min="15876" max="15876" width="10" style="1" customWidth="1"/>
    <col min="15877" max="15877" width="10.140625" style="1" customWidth="1"/>
    <col min="15878" max="15878" width="15.85546875" style="1" customWidth="1"/>
    <col min="15879" max="15879" width="16" style="1" customWidth="1"/>
    <col min="15880" max="15880" width="17.85546875" style="1" customWidth="1"/>
    <col min="15881" max="15881" width="17.140625" style="1" customWidth="1"/>
    <col min="15882" max="15882" width="16.28515625" style="1" customWidth="1"/>
    <col min="15883" max="15883" width="17.5703125" style="1" customWidth="1"/>
    <col min="15884" max="16128" width="11.42578125" style="1"/>
    <col min="16129" max="16129" width="2.7109375" style="1" customWidth="1"/>
    <col min="16130" max="16130" width="21.5703125" style="1" customWidth="1"/>
    <col min="16131" max="16131" width="11.42578125" style="1"/>
    <col min="16132" max="16132" width="10" style="1" customWidth="1"/>
    <col min="16133" max="16133" width="10.140625" style="1" customWidth="1"/>
    <col min="16134" max="16134" width="15.85546875" style="1" customWidth="1"/>
    <col min="16135" max="16135" width="16" style="1" customWidth="1"/>
    <col min="16136" max="16136" width="17.85546875" style="1" customWidth="1"/>
    <col min="16137" max="16137" width="17.140625" style="1" customWidth="1"/>
    <col min="16138" max="16138" width="16.28515625" style="1" customWidth="1"/>
    <col min="16139" max="16139" width="17.5703125" style="1" customWidth="1"/>
    <col min="16140" max="16384" width="11.42578125" style="1"/>
  </cols>
  <sheetData>
    <row r="1" spans="1:13" x14ac:dyDescent="0.2">
      <c r="A1" s="65" t="s">
        <v>35</v>
      </c>
      <c r="L1" s="2"/>
      <c r="M1" s="2"/>
    </row>
    <row r="2" spans="1:13" x14ac:dyDescent="0.2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5" t="s">
        <v>115</v>
      </c>
      <c r="B3" s="6"/>
      <c r="C3" s="7"/>
      <c r="D3" s="7"/>
      <c r="E3" s="8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/>
      <c r="C4" s="2"/>
      <c r="D4" s="2"/>
      <c r="E4" s="2"/>
      <c r="F4" s="2"/>
      <c r="G4" s="2"/>
      <c r="H4" s="61"/>
      <c r="I4" s="2"/>
      <c r="J4" s="2"/>
      <c r="K4" s="2"/>
      <c r="L4" s="2"/>
      <c r="M4" s="2"/>
    </row>
    <row r="5" spans="1:13" x14ac:dyDescent="0.2">
      <c r="A5" s="9" t="s">
        <v>1</v>
      </c>
      <c r="B5" s="10"/>
      <c r="C5" s="9"/>
      <c r="D5" s="10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11" t="s">
        <v>2</v>
      </c>
      <c r="B6" s="12"/>
      <c r="C6" s="12"/>
      <c r="D6" s="70" t="s">
        <v>3</v>
      </c>
      <c r="E6" s="71"/>
      <c r="F6" s="13" t="s">
        <v>4</v>
      </c>
      <c r="G6" s="13" t="s">
        <v>5</v>
      </c>
      <c r="H6" s="14" t="s">
        <v>6</v>
      </c>
      <c r="I6" s="13" t="s">
        <v>4</v>
      </c>
      <c r="J6" s="13" t="s">
        <v>5</v>
      </c>
      <c r="K6" s="14" t="s">
        <v>6</v>
      </c>
      <c r="L6" s="15"/>
      <c r="M6" s="2"/>
    </row>
    <row r="7" spans="1:13" x14ac:dyDescent="0.2">
      <c r="A7" s="10"/>
      <c r="B7" s="10"/>
      <c r="C7" s="10"/>
      <c r="D7" s="16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10</v>
      </c>
      <c r="K7" s="17" t="s">
        <v>11</v>
      </c>
      <c r="L7" s="2"/>
      <c r="M7" s="2"/>
    </row>
    <row r="8" spans="1:13" x14ac:dyDescent="0.2">
      <c r="A8" s="18"/>
      <c r="B8" s="18"/>
      <c r="C8" s="18"/>
      <c r="D8" s="18"/>
      <c r="E8" s="18"/>
      <c r="F8" s="19" t="s">
        <v>13</v>
      </c>
      <c r="G8" s="19" t="s">
        <v>14</v>
      </c>
      <c r="H8" s="19" t="s">
        <v>15</v>
      </c>
      <c r="I8" s="19" t="s">
        <v>16</v>
      </c>
      <c r="J8" s="20" t="s">
        <v>17</v>
      </c>
      <c r="K8" s="20" t="s">
        <v>17</v>
      </c>
      <c r="L8" s="2"/>
      <c r="M8" s="2"/>
    </row>
    <row r="9" spans="1:13" x14ac:dyDescent="0.2">
      <c r="A9" s="10"/>
      <c r="B9" s="10"/>
      <c r="C9" s="10"/>
      <c r="D9" s="21"/>
      <c r="E9" s="21"/>
      <c r="F9" s="16"/>
      <c r="G9" s="16"/>
      <c r="H9" s="16"/>
      <c r="I9" s="16"/>
      <c r="J9" s="22"/>
      <c r="K9" s="22"/>
      <c r="L9" s="2"/>
      <c r="M9" s="2"/>
    </row>
    <row r="10" spans="1:13" x14ac:dyDescent="0.2">
      <c r="A10" s="23">
        <v>1</v>
      </c>
      <c r="B10" s="9" t="s">
        <v>18</v>
      </c>
      <c r="C10" s="10"/>
      <c r="D10" s="24">
        <v>1.1499999999999999</v>
      </c>
      <c r="E10" s="25">
        <v>5.0000000000000001E-3</v>
      </c>
      <c r="F10" s="26">
        <v>82434815</v>
      </c>
      <c r="G10" s="26">
        <f>1040412+80119015+1275388</f>
        <v>82434815</v>
      </c>
      <c r="H10" s="26">
        <f>G10-F10</f>
        <v>0</v>
      </c>
      <c r="I10" s="26">
        <v>71834473</v>
      </c>
      <c r="J10" s="26">
        <v>72218387</v>
      </c>
      <c r="K10" s="26">
        <f>J10-I10</f>
        <v>383914</v>
      </c>
      <c r="L10" s="2"/>
      <c r="M10" s="2"/>
    </row>
    <row r="11" spans="1:13" x14ac:dyDescent="0.2">
      <c r="A11" s="23">
        <v>2</v>
      </c>
      <c r="B11" s="9" t="s">
        <v>19</v>
      </c>
      <c r="C11" s="10"/>
      <c r="D11" s="24">
        <v>0.39</v>
      </c>
      <c r="E11" s="24">
        <v>0.01</v>
      </c>
      <c r="F11" s="26">
        <v>22693413</v>
      </c>
      <c r="G11" s="26">
        <f>857713+13436707+8398993</f>
        <v>22693413</v>
      </c>
      <c r="H11" s="26">
        <f>G11-F11</f>
        <v>0</v>
      </c>
      <c r="I11" s="26">
        <v>59133691</v>
      </c>
      <c r="J11" s="26">
        <v>59584594</v>
      </c>
      <c r="K11" s="26">
        <f>J11-I11</f>
        <v>450903</v>
      </c>
      <c r="L11" s="2"/>
      <c r="M11" s="2"/>
    </row>
    <row r="12" spans="1:13" x14ac:dyDescent="0.2">
      <c r="A12" s="10"/>
      <c r="B12" s="10"/>
      <c r="C12" s="10"/>
      <c r="D12" s="21"/>
      <c r="E12" s="21"/>
      <c r="F12" s="26"/>
      <c r="G12" s="26"/>
      <c r="H12" s="26"/>
      <c r="I12" s="26"/>
      <c r="J12" s="26"/>
      <c r="K12" s="26"/>
      <c r="L12" s="2"/>
      <c r="M12" s="2"/>
    </row>
    <row r="13" spans="1:13" s="10" customFormat="1" x14ac:dyDescent="0.2">
      <c r="A13" s="2"/>
      <c r="B13" s="2"/>
      <c r="C13" s="2"/>
      <c r="D13" s="27"/>
      <c r="E13" s="27"/>
      <c r="F13" s="28"/>
      <c r="G13" s="28"/>
      <c r="H13" s="28"/>
      <c r="I13" s="28"/>
      <c r="J13" s="28"/>
      <c r="K13" s="28"/>
      <c r="L13" s="2"/>
    </row>
    <row r="14" spans="1:13" s="10" customFormat="1" x14ac:dyDescent="0.2">
      <c r="A14" s="9" t="s">
        <v>20</v>
      </c>
      <c r="C14" s="9"/>
      <c r="D14" s="9"/>
      <c r="F14" s="9"/>
      <c r="G14" s="28"/>
      <c r="H14" s="28"/>
      <c r="I14" s="28"/>
      <c r="J14" s="28"/>
      <c r="K14" s="28"/>
      <c r="L14" s="2"/>
    </row>
    <row r="15" spans="1:13" s="10" customFormat="1" x14ac:dyDescent="0.2">
      <c r="A15" s="11" t="s">
        <v>2</v>
      </c>
      <c r="B15" s="12"/>
      <c r="C15" s="12"/>
      <c r="D15" s="70" t="s">
        <v>3</v>
      </c>
      <c r="E15" s="71"/>
      <c r="F15" s="29" t="s">
        <v>21</v>
      </c>
      <c r="G15" s="29" t="s">
        <v>21</v>
      </c>
      <c r="H15" s="30" t="s">
        <v>22</v>
      </c>
      <c r="I15" s="30" t="s">
        <v>23</v>
      </c>
      <c r="J15" s="26"/>
      <c r="K15" s="26"/>
      <c r="L15" s="2"/>
    </row>
    <row r="16" spans="1:13" s="10" customFormat="1" ht="10.5" x14ac:dyDescent="0.15">
      <c r="D16" s="16" t="s">
        <v>7</v>
      </c>
      <c r="E16" s="16" t="s">
        <v>8</v>
      </c>
      <c r="F16" s="22" t="s">
        <v>24</v>
      </c>
      <c r="G16" s="22" t="s">
        <v>24</v>
      </c>
      <c r="H16" s="16" t="s">
        <v>25</v>
      </c>
      <c r="I16" s="16" t="s">
        <v>11</v>
      </c>
      <c r="J16" s="26"/>
      <c r="K16" s="26"/>
    </row>
    <row r="17" spans="1:14" x14ac:dyDescent="0.2">
      <c r="A17" s="10"/>
      <c r="B17" s="10"/>
      <c r="C17" s="10"/>
      <c r="D17" s="21"/>
      <c r="E17" s="21"/>
      <c r="F17" s="22" t="s">
        <v>26</v>
      </c>
      <c r="G17" s="16" t="s">
        <v>27</v>
      </c>
      <c r="H17" s="22" t="s">
        <v>28</v>
      </c>
      <c r="I17" s="16" t="s">
        <v>29</v>
      </c>
      <c r="J17" s="26"/>
      <c r="K17" s="26"/>
      <c r="L17" s="10"/>
      <c r="M17" s="2"/>
    </row>
    <row r="18" spans="1:14" s="10" customFormat="1" ht="10.5" x14ac:dyDescent="0.15">
      <c r="A18" s="18"/>
      <c r="B18" s="18"/>
      <c r="C18" s="18"/>
      <c r="D18" s="31"/>
      <c r="E18" s="31"/>
      <c r="F18" s="32" t="s">
        <v>30</v>
      </c>
      <c r="G18" s="32" t="s">
        <v>31</v>
      </c>
      <c r="H18" s="32" t="s">
        <v>32</v>
      </c>
      <c r="I18" s="32" t="s">
        <v>32</v>
      </c>
      <c r="J18" s="26"/>
      <c r="K18" s="26"/>
    </row>
    <row r="19" spans="1:14" x14ac:dyDescent="0.2">
      <c r="A19" s="10"/>
      <c r="B19" s="10"/>
      <c r="C19" s="2"/>
      <c r="D19" s="27"/>
      <c r="E19" s="27"/>
      <c r="F19" s="28"/>
      <c r="G19" s="28"/>
      <c r="H19" s="28"/>
      <c r="I19" s="28"/>
      <c r="J19" s="28"/>
      <c r="K19" s="28"/>
      <c r="L19" s="10"/>
      <c r="M19" s="2"/>
    </row>
    <row r="20" spans="1:14" x14ac:dyDescent="0.2">
      <c r="A20" s="23">
        <v>3</v>
      </c>
      <c r="B20" s="10" t="s">
        <v>33</v>
      </c>
      <c r="C20" s="10"/>
      <c r="D20" s="24">
        <v>1</v>
      </c>
      <c r="E20" s="24">
        <v>0.01</v>
      </c>
      <c r="F20" s="26">
        <v>69171841</v>
      </c>
      <c r="G20" s="26">
        <v>77084885</v>
      </c>
      <c r="H20" s="26">
        <f>69171841+77837174</f>
        <v>147009015</v>
      </c>
      <c r="I20" s="26">
        <f>+H20-G20-F20</f>
        <v>752289</v>
      </c>
      <c r="J20" s="26"/>
      <c r="K20" s="26"/>
      <c r="L20" s="2"/>
      <c r="M20" s="2"/>
    </row>
    <row r="21" spans="1:14" x14ac:dyDescent="0.2">
      <c r="A21" s="10"/>
      <c r="B21" s="2"/>
      <c r="C21" s="2"/>
      <c r="D21" s="27"/>
      <c r="E21" s="27"/>
      <c r="F21" s="28"/>
      <c r="G21" s="28"/>
      <c r="H21" s="28"/>
      <c r="I21" s="26"/>
      <c r="J21" s="28"/>
      <c r="K21" s="28"/>
      <c r="L21" s="10"/>
      <c r="M21" s="2"/>
    </row>
    <row r="22" spans="1:14" x14ac:dyDescent="0.2">
      <c r="A22" s="2"/>
      <c r="B22" s="2"/>
      <c r="C22" s="2"/>
      <c r="D22" s="27"/>
      <c r="E22" s="27"/>
      <c r="F22" s="28"/>
      <c r="G22" s="28"/>
      <c r="H22" s="28"/>
      <c r="I22" s="28"/>
      <c r="J22" s="28"/>
      <c r="K22" s="28"/>
      <c r="L22" s="2"/>
      <c r="M22" s="2"/>
    </row>
    <row r="23" spans="1:14" x14ac:dyDescent="0.2">
      <c r="A23" s="3" t="s">
        <v>35</v>
      </c>
      <c r="B23" s="3"/>
      <c r="C23" s="7"/>
      <c r="D23" s="7"/>
      <c r="E23" s="7"/>
      <c r="F23" s="34"/>
      <c r="G23" s="8"/>
      <c r="H23" s="8"/>
      <c r="I23" s="8"/>
      <c r="J23" s="8"/>
      <c r="K23" s="8"/>
      <c r="L23" s="8"/>
      <c r="M23" s="8"/>
      <c r="N23" s="8"/>
    </row>
    <row r="24" spans="1:14" x14ac:dyDescent="0.2">
      <c r="A24" s="6" t="s">
        <v>36</v>
      </c>
      <c r="B24" s="6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">
      <c r="A25" s="5" t="s">
        <v>115</v>
      </c>
      <c r="B25" s="6"/>
      <c r="C25" s="7"/>
      <c r="D25" s="7"/>
      <c r="E25" s="7"/>
      <c r="F25" s="8"/>
      <c r="G25" s="8"/>
      <c r="H25" s="7"/>
      <c r="I25" s="8"/>
      <c r="J25" s="8"/>
      <c r="K25" s="8"/>
      <c r="L25" s="8"/>
      <c r="M25" s="8"/>
      <c r="N25" s="35"/>
    </row>
    <row r="26" spans="1:14" x14ac:dyDescent="0.2">
      <c r="A26" s="11" t="s">
        <v>2</v>
      </c>
      <c r="B26" s="11"/>
      <c r="C26" s="30" t="s">
        <v>16</v>
      </c>
      <c r="D26" s="30" t="s">
        <v>16</v>
      </c>
      <c r="E26" s="71" t="s">
        <v>3</v>
      </c>
      <c r="F26" s="71"/>
      <c r="G26" s="30" t="s">
        <v>37</v>
      </c>
      <c r="H26" s="29" t="s">
        <v>38</v>
      </c>
      <c r="I26" s="29" t="s">
        <v>39</v>
      </c>
      <c r="J26" s="30" t="s">
        <v>40</v>
      </c>
      <c r="K26" s="30" t="s">
        <v>5</v>
      </c>
      <c r="L26" s="30" t="s">
        <v>5</v>
      </c>
      <c r="M26" s="30" t="s">
        <v>5</v>
      </c>
      <c r="N26" s="30" t="s">
        <v>5</v>
      </c>
    </row>
    <row r="27" spans="1:14" x14ac:dyDescent="0.2">
      <c r="A27" s="8"/>
      <c r="B27" s="8"/>
      <c r="C27" s="22" t="s">
        <v>41</v>
      </c>
      <c r="D27" s="16" t="s">
        <v>42</v>
      </c>
      <c r="E27" s="16" t="s">
        <v>7</v>
      </c>
      <c r="F27" s="16" t="s">
        <v>8</v>
      </c>
      <c r="G27" s="22" t="s">
        <v>43</v>
      </c>
      <c r="H27" s="22" t="s">
        <v>44</v>
      </c>
      <c r="I27" s="16" t="s">
        <v>45</v>
      </c>
      <c r="J27" s="16" t="s">
        <v>46</v>
      </c>
      <c r="K27" s="16" t="s">
        <v>47</v>
      </c>
      <c r="L27" s="16" t="s">
        <v>48</v>
      </c>
      <c r="M27" s="36" t="s">
        <v>49</v>
      </c>
      <c r="N27" s="37" t="s">
        <v>50</v>
      </c>
    </row>
    <row r="28" spans="1:14" x14ac:dyDescent="0.2">
      <c r="A28" s="35"/>
      <c r="B28" s="35"/>
      <c r="C28" s="35"/>
      <c r="D28" s="35"/>
      <c r="E28" s="35"/>
      <c r="F28" s="35"/>
      <c r="G28" s="38" t="s">
        <v>51</v>
      </c>
      <c r="H28" s="38" t="s">
        <v>41</v>
      </c>
      <c r="I28" s="38" t="s">
        <v>51</v>
      </c>
      <c r="J28" s="32"/>
      <c r="K28" s="39"/>
      <c r="L28" s="39"/>
      <c r="M28" s="39"/>
      <c r="N28" s="39"/>
    </row>
    <row r="29" spans="1:14" x14ac:dyDescent="0.2">
      <c r="A29" s="8"/>
      <c r="B29" s="8"/>
      <c r="C29" s="8"/>
      <c r="D29" s="8"/>
      <c r="E29" s="8"/>
      <c r="F29" s="8"/>
      <c r="G29" s="40"/>
      <c r="H29" s="22"/>
      <c r="I29" s="40"/>
      <c r="J29" s="41"/>
      <c r="K29" s="8"/>
      <c r="L29" s="8"/>
      <c r="M29" s="8"/>
      <c r="N29" s="8"/>
    </row>
    <row r="30" spans="1:14" x14ac:dyDescent="0.2">
      <c r="A30" s="3" t="s">
        <v>52</v>
      </c>
      <c r="B30" s="8"/>
      <c r="C30" s="8"/>
      <c r="D30" s="8"/>
      <c r="E30" s="8"/>
      <c r="F30" s="8"/>
      <c r="G30" s="40"/>
      <c r="H30" s="8"/>
      <c r="I30" s="42"/>
      <c r="J30" s="41"/>
      <c r="K30" s="8"/>
      <c r="L30" s="8"/>
      <c r="M30" s="8"/>
      <c r="N30" s="8"/>
    </row>
    <row r="31" spans="1:14" x14ac:dyDescent="0.2">
      <c r="A31" s="42">
        <v>1</v>
      </c>
      <c r="B31" s="43" t="s">
        <v>53</v>
      </c>
      <c r="C31" s="8">
        <v>1996759</v>
      </c>
      <c r="D31" s="8">
        <v>2594627</v>
      </c>
      <c r="E31" s="46">
        <v>1.37</v>
      </c>
      <c r="F31" s="46">
        <v>0.77</v>
      </c>
      <c r="G31" s="8">
        <v>3559110</v>
      </c>
      <c r="H31" s="8">
        <f t="shared" ref="H31:H57" si="0">+K31+L31+M31+N31</f>
        <v>3929087</v>
      </c>
      <c r="I31" s="42">
        <f t="shared" ref="I31:I57" si="1">H31-G31</f>
        <v>369977</v>
      </c>
      <c r="J31" s="42">
        <v>969</v>
      </c>
      <c r="K31" s="8">
        <v>0</v>
      </c>
      <c r="L31" s="8">
        <f>1241399+320952</f>
        <v>1562351</v>
      </c>
      <c r="M31" s="8">
        <v>0</v>
      </c>
      <c r="N31" s="42">
        <v>2366736</v>
      </c>
    </row>
    <row r="32" spans="1:14" x14ac:dyDescent="0.2">
      <c r="A32" s="42">
        <v>2</v>
      </c>
      <c r="B32" s="45" t="s">
        <v>54</v>
      </c>
      <c r="C32" s="42">
        <v>13446528</v>
      </c>
      <c r="D32" s="42">
        <v>21971620</v>
      </c>
      <c r="E32" s="46">
        <v>2.37</v>
      </c>
      <c r="F32" s="46">
        <v>0.61</v>
      </c>
      <c r="G32" s="42">
        <v>52604625</v>
      </c>
      <c r="H32" s="42">
        <f t="shared" si="0"/>
        <v>61950795</v>
      </c>
      <c r="I32" s="42">
        <f t="shared" si="1"/>
        <v>9346170</v>
      </c>
      <c r="J32" s="42">
        <v>5850278</v>
      </c>
      <c r="K32" s="42">
        <v>0</v>
      </c>
      <c r="L32" s="42">
        <f>3565002+35089712+4199+667314</f>
        <v>39326227</v>
      </c>
      <c r="M32" s="42">
        <v>0</v>
      </c>
      <c r="N32" s="42">
        <v>22624568</v>
      </c>
    </row>
    <row r="33" spans="1:14" x14ac:dyDescent="0.2">
      <c r="A33" s="42">
        <v>3</v>
      </c>
      <c r="B33" s="45" t="s">
        <v>55</v>
      </c>
      <c r="C33" s="8">
        <v>15504395</v>
      </c>
      <c r="D33" s="8">
        <v>27535052</v>
      </c>
      <c r="E33" s="46">
        <v>8.69</v>
      </c>
      <c r="F33" s="46">
        <v>0.56000000000000005</v>
      </c>
      <c r="G33" s="8">
        <v>239260372</v>
      </c>
      <c r="H33" s="8">
        <f t="shared" si="0"/>
        <v>250955222</v>
      </c>
      <c r="I33" s="42">
        <f t="shared" si="1"/>
        <v>11694850</v>
      </c>
      <c r="J33" s="42">
        <v>13610458</v>
      </c>
      <c r="K33" s="8">
        <v>201412680</v>
      </c>
      <c r="L33" s="8">
        <f>1657451+20685846</f>
        <v>22343297</v>
      </c>
      <c r="M33" s="8">
        <v>0</v>
      </c>
      <c r="N33" s="42">
        <v>27199245</v>
      </c>
    </row>
    <row r="34" spans="1:14" x14ac:dyDescent="0.2">
      <c r="A34" s="42">
        <v>4</v>
      </c>
      <c r="B34" s="62" t="s">
        <v>56</v>
      </c>
      <c r="C34" s="42">
        <v>12467983</v>
      </c>
      <c r="D34" s="42">
        <v>13601862</v>
      </c>
      <c r="E34" s="46" t="s">
        <v>116</v>
      </c>
      <c r="F34" s="46" t="s">
        <v>117</v>
      </c>
      <c r="G34" s="42">
        <v>93727229</v>
      </c>
      <c r="H34" s="42">
        <f t="shared" si="0"/>
        <v>101270183</v>
      </c>
      <c r="I34" s="42">
        <f t="shared" si="1"/>
        <v>7542954</v>
      </c>
      <c r="J34" s="42">
        <v>1195909</v>
      </c>
      <c r="K34" s="42">
        <v>45442674</v>
      </c>
      <c r="L34" s="42">
        <v>35925392</v>
      </c>
      <c r="M34" s="42">
        <v>0</v>
      </c>
      <c r="N34" s="42">
        <v>19902117</v>
      </c>
    </row>
    <row r="35" spans="1:14" x14ac:dyDescent="0.2">
      <c r="A35" s="42">
        <v>5</v>
      </c>
      <c r="B35" s="62" t="s">
        <v>57</v>
      </c>
      <c r="C35" s="42">
        <v>82567283</v>
      </c>
      <c r="D35" s="42">
        <v>175525864</v>
      </c>
      <c r="E35" s="46">
        <v>8.74</v>
      </c>
      <c r="F35" s="46">
        <v>0.4</v>
      </c>
      <c r="G35" s="42">
        <v>1566093107</v>
      </c>
      <c r="H35" s="42">
        <f t="shared" si="0"/>
        <v>1627654480</v>
      </c>
      <c r="I35" s="42">
        <f t="shared" si="1"/>
        <v>61561373</v>
      </c>
      <c r="J35" s="42">
        <v>68200067</v>
      </c>
      <c r="K35" s="42">
        <v>1411278213</v>
      </c>
      <c r="L35" s="42">
        <f>5610282+43856860+10797+24687431</f>
        <v>74165370</v>
      </c>
      <c r="M35" s="42">
        <v>0</v>
      </c>
      <c r="N35" s="42">
        <v>142210897</v>
      </c>
    </row>
    <row r="36" spans="1:14" x14ac:dyDescent="0.2">
      <c r="A36" s="42">
        <v>6</v>
      </c>
      <c r="B36" s="43" t="s">
        <v>118</v>
      </c>
      <c r="C36" s="8">
        <v>2145117</v>
      </c>
      <c r="D36" s="8">
        <v>12690433</v>
      </c>
      <c r="E36" s="46">
        <v>3.38</v>
      </c>
      <c r="F36" s="46">
        <v>0.09</v>
      </c>
      <c r="G36" s="8">
        <v>43954570</v>
      </c>
      <c r="H36" s="8">
        <f t="shared" si="0"/>
        <v>54088149</v>
      </c>
      <c r="I36" s="42">
        <f t="shared" si="1"/>
        <v>10133579</v>
      </c>
      <c r="J36" s="42">
        <v>1484413</v>
      </c>
      <c r="K36" s="8">
        <v>39159206</v>
      </c>
      <c r="L36" s="8">
        <v>195720</v>
      </c>
      <c r="M36" s="8">
        <v>2454527</v>
      </c>
      <c r="N36" s="42">
        <v>12278696</v>
      </c>
    </row>
    <row r="37" spans="1:14" x14ac:dyDescent="0.2">
      <c r="A37" s="42">
        <v>7</v>
      </c>
      <c r="B37" s="45" t="s">
        <v>59</v>
      </c>
      <c r="C37" s="42">
        <v>16922457</v>
      </c>
      <c r="D37" s="42">
        <v>22046776</v>
      </c>
      <c r="E37" s="46">
        <v>2.31</v>
      </c>
      <c r="F37" s="46">
        <v>0.77</v>
      </c>
      <c r="G37" s="42">
        <v>50866335</v>
      </c>
      <c r="H37" s="42">
        <f t="shared" si="0"/>
        <v>62916429</v>
      </c>
      <c r="I37" s="42">
        <f t="shared" si="1"/>
        <v>12050094</v>
      </c>
      <c r="J37" s="42">
        <v>260221</v>
      </c>
      <c r="K37" s="42">
        <v>0</v>
      </c>
      <c r="L37" s="42">
        <f>5890184+28053694</f>
        <v>33943878</v>
      </c>
      <c r="M37" s="42">
        <v>0</v>
      </c>
      <c r="N37" s="42">
        <v>28972551</v>
      </c>
    </row>
    <row r="38" spans="1:14" x14ac:dyDescent="0.2">
      <c r="A38" s="42">
        <v>8</v>
      </c>
      <c r="B38" s="45" t="s">
        <v>60</v>
      </c>
      <c r="C38" s="42">
        <v>46553913</v>
      </c>
      <c r="D38" s="42">
        <v>86487992</v>
      </c>
      <c r="E38" s="46">
        <v>9.7100000000000009</v>
      </c>
      <c r="F38" s="46">
        <v>0.21</v>
      </c>
      <c r="G38" s="42">
        <v>934864872</v>
      </c>
      <c r="H38" s="42">
        <f t="shared" si="0"/>
        <v>947286391</v>
      </c>
      <c r="I38" s="42">
        <f t="shared" si="1"/>
        <v>12421519</v>
      </c>
      <c r="J38" s="42">
        <v>14367861</v>
      </c>
      <c r="K38" s="42">
        <v>755443368</v>
      </c>
      <c r="L38" s="42">
        <f>17753073+35336261+4144551+67924622</f>
        <v>125158507</v>
      </c>
      <c r="M38" s="42">
        <v>1918555</v>
      </c>
      <c r="N38" s="42">
        <v>64765961</v>
      </c>
    </row>
    <row r="39" spans="1:14" x14ac:dyDescent="0.2">
      <c r="A39" s="42">
        <v>9</v>
      </c>
      <c r="B39" s="62" t="s">
        <v>61</v>
      </c>
      <c r="C39" s="42">
        <v>1884859</v>
      </c>
      <c r="D39" s="42">
        <v>2837650</v>
      </c>
      <c r="E39" s="46">
        <v>0.53</v>
      </c>
      <c r="F39" s="46">
        <v>0.11</v>
      </c>
      <c r="G39" s="42">
        <v>3071051</v>
      </c>
      <c r="H39" s="42">
        <f t="shared" si="0"/>
        <v>4004755</v>
      </c>
      <c r="I39" s="42">
        <f t="shared" si="1"/>
        <v>933704</v>
      </c>
      <c r="J39" s="42">
        <v>21872</v>
      </c>
      <c r="K39" s="42">
        <v>0</v>
      </c>
      <c r="L39" s="42">
        <f>795184+391008</f>
        <v>1186192</v>
      </c>
      <c r="M39" s="42">
        <v>0</v>
      </c>
      <c r="N39" s="42">
        <v>2818563</v>
      </c>
    </row>
    <row r="40" spans="1:14" x14ac:dyDescent="0.2">
      <c r="A40" s="42">
        <v>10</v>
      </c>
      <c r="B40" s="62" t="s">
        <v>62</v>
      </c>
      <c r="C40" s="42">
        <v>32558196</v>
      </c>
      <c r="D40" s="42">
        <v>70348485</v>
      </c>
      <c r="E40" s="46" t="s">
        <v>119</v>
      </c>
      <c r="F40" s="46" t="s">
        <v>93</v>
      </c>
      <c r="G40" s="42">
        <v>318064919</v>
      </c>
      <c r="H40" s="42">
        <f t="shared" si="0"/>
        <v>352467805</v>
      </c>
      <c r="I40" s="42">
        <f t="shared" si="1"/>
        <v>34402886</v>
      </c>
      <c r="J40" s="42">
        <v>5710530</v>
      </c>
      <c r="K40" s="42">
        <v>282294506</v>
      </c>
      <c r="L40" s="42">
        <v>3085330</v>
      </c>
      <c r="M40" s="42">
        <v>126887</v>
      </c>
      <c r="N40" s="42">
        <v>66961082</v>
      </c>
    </row>
    <row r="41" spans="1:14" x14ac:dyDescent="0.2">
      <c r="A41" s="42">
        <v>11</v>
      </c>
      <c r="B41" s="62" t="s">
        <v>63</v>
      </c>
      <c r="C41" s="42">
        <v>196004035</v>
      </c>
      <c r="D41" s="42">
        <v>262614130</v>
      </c>
      <c r="E41" s="46">
        <v>8.66</v>
      </c>
      <c r="F41" s="46">
        <v>0.75</v>
      </c>
      <c r="G41" s="42">
        <v>2399624108</v>
      </c>
      <c r="H41" s="42">
        <f t="shared" si="0"/>
        <v>2450318747</v>
      </c>
      <c r="I41" s="42">
        <f t="shared" si="1"/>
        <v>50694639</v>
      </c>
      <c r="J41" s="42">
        <v>84643095</v>
      </c>
      <c r="K41" s="42">
        <v>2006806115</v>
      </c>
      <c r="L41" s="42">
        <v>186347263</v>
      </c>
      <c r="M41" s="42">
        <v>386671</v>
      </c>
      <c r="N41" s="42">
        <v>256778698</v>
      </c>
    </row>
    <row r="42" spans="1:14" x14ac:dyDescent="0.2">
      <c r="A42" s="42">
        <v>12</v>
      </c>
      <c r="B42" s="43" t="s">
        <v>120</v>
      </c>
      <c r="C42" s="8">
        <v>84587021</v>
      </c>
      <c r="D42" s="8">
        <v>118042468</v>
      </c>
      <c r="E42" s="46">
        <v>14.33</v>
      </c>
      <c r="F42" s="46">
        <v>0.08</v>
      </c>
      <c r="G42" s="8">
        <v>1766391991</v>
      </c>
      <c r="H42" s="8">
        <f t="shared" si="0"/>
        <v>1793294421</v>
      </c>
      <c r="I42" s="42">
        <f t="shared" si="1"/>
        <v>26902430</v>
      </c>
      <c r="J42" s="42">
        <v>3485028</v>
      </c>
      <c r="K42" s="8">
        <v>1678921675</v>
      </c>
      <c r="L42" s="8">
        <v>2883295</v>
      </c>
      <c r="M42" s="8">
        <v>0</v>
      </c>
      <c r="N42" s="42">
        <v>111489451</v>
      </c>
    </row>
    <row r="43" spans="1:14" x14ac:dyDescent="0.2">
      <c r="A43" s="42">
        <v>13</v>
      </c>
      <c r="B43" s="43" t="s">
        <v>64</v>
      </c>
      <c r="C43" s="8">
        <v>60173006</v>
      </c>
      <c r="D43" s="8">
        <v>110766631</v>
      </c>
      <c r="E43" s="46">
        <v>10.58</v>
      </c>
      <c r="F43" s="46">
        <v>0.26</v>
      </c>
      <c r="G43" s="8">
        <v>1237280678</v>
      </c>
      <c r="H43" s="8">
        <f t="shared" si="0"/>
        <v>1265204751</v>
      </c>
      <c r="I43" s="42">
        <f t="shared" si="1"/>
        <v>27924073</v>
      </c>
      <c r="J43" s="42">
        <v>10643171</v>
      </c>
      <c r="K43" s="8">
        <v>1119787919</v>
      </c>
      <c r="L43" s="8">
        <f>1504794+15778735+25678896+14580490</f>
        <v>57542915</v>
      </c>
      <c r="M43" s="8">
        <v>0</v>
      </c>
      <c r="N43" s="42">
        <v>87873917</v>
      </c>
    </row>
    <row r="44" spans="1:14" x14ac:dyDescent="0.2">
      <c r="A44" s="42">
        <v>14</v>
      </c>
      <c r="B44" s="45" t="s">
        <v>65</v>
      </c>
      <c r="C44" s="42">
        <v>25917233</v>
      </c>
      <c r="D44" s="42">
        <v>57503239</v>
      </c>
      <c r="E44" s="46">
        <v>7.63</v>
      </c>
      <c r="F44" s="46">
        <v>0.28999999999999998</v>
      </c>
      <c r="G44" s="42">
        <v>472019378</v>
      </c>
      <c r="H44" s="42">
        <f t="shared" si="0"/>
        <v>501818941</v>
      </c>
      <c r="I44" s="42">
        <f t="shared" si="1"/>
        <v>29799563</v>
      </c>
      <c r="J44" s="42">
        <v>8975173</v>
      </c>
      <c r="K44" s="42">
        <v>388877915</v>
      </c>
      <c r="L44" s="42">
        <f>2913450+26585960+7797122+20512528</f>
        <v>57809060</v>
      </c>
      <c r="M44" s="42">
        <v>0</v>
      </c>
      <c r="N44" s="42">
        <v>55131966</v>
      </c>
    </row>
    <row r="45" spans="1:14" x14ac:dyDescent="0.2">
      <c r="A45" s="42">
        <v>15</v>
      </c>
      <c r="B45" s="62" t="s">
        <v>66</v>
      </c>
      <c r="C45" s="42">
        <v>26290603</v>
      </c>
      <c r="D45" s="42">
        <v>48434462</v>
      </c>
      <c r="E45" s="46" t="s">
        <v>121</v>
      </c>
      <c r="F45" s="46" t="s">
        <v>122</v>
      </c>
      <c r="G45" s="42">
        <v>633480472</v>
      </c>
      <c r="H45" s="42">
        <f t="shared" si="0"/>
        <v>650693359</v>
      </c>
      <c r="I45" s="42">
        <f t="shared" si="1"/>
        <v>17212887</v>
      </c>
      <c r="J45" s="42">
        <v>15321581</v>
      </c>
      <c r="K45" s="42">
        <v>462546876</v>
      </c>
      <c r="L45" s="42">
        <v>143882344</v>
      </c>
      <c r="M45" s="42">
        <v>0</v>
      </c>
      <c r="N45" s="42">
        <v>44264139</v>
      </c>
    </row>
    <row r="46" spans="1:14" x14ac:dyDescent="0.2">
      <c r="A46" s="42">
        <v>16</v>
      </c>
      <c r="B46" s="62" t="s">
        <v>67</v>
      </c>
      <c r="C46" s="42">
        <v>1884859</v>
      </c>
      <c r="D46" s="42">
        <v>3221922</v>
      </c>
      <c r="E46" s="46">
        <v>0.52</v>
      </c>
      <c r="F46" s="46">
        <v>0.05</v>
      </c>
      <c r="G46" s="42">
        <v>3393995</v>
      </c>
      <c r="H46" s="42">
        <f t="shared" si="0"/>
        <v>3901395</v>
      </c>
      <c r="I46" s="42">
        <f t="shared" si="1"/>
        <v>507400</v>
      </c>
      <c r="J46" s="42">
        <v>812136</v>
      </c>
      <c r="K46" s="42">
        <v>0</v>
      </c>
      <c r="L46" s="42">
        <f>407740+1101396</f>
        <v>1509136</v>
      </c>
      <c r="M46" s="42">
        <v>0</v>
      </c>
      <c r="N46" s="42">
        <v>2392259</v>
      </c>
    </row>
    <row r="47" spans="1:14" x14ac:dyDescent="0.2">
      <c r="A47" s="42">
        <v>17</v>
      </c>
      <c r="B47" s="62" t="s">
        <v>68</v>
      </c>
      <c r="C47" s="42">
        <v>29562366</v>
      </c>
      <c r="D47" s="42">
        <v>77014239</v>
      </c>
      <c r="E47" s="46">
        <v>3.1</v>
      </c>
      <c r="F47" s="46">
        <v>0.24</v>
      </c>
      <c r="G47" s="42">
        <v>349686575</v>
      </c>
      <c r="H47" s="42">
        <f t="shared" si="0"/>
        <v>401196081</v>
      </c>
      <c r="I47" s="42">
        <f t="shared" si="1"/>
        <v>51509506</v>
      </c>
      <c r="J47" s="42">
        <v>1304906</v>
      </c>
      <c r="K47" s="42">
        <v>125139412</v>
      </c>
      <c r="L47" s="42">
        <f>6587813+70806789+75541701+40598991</f>
        <v>193535294</v>
      </c>
      <c r="M47" s="42">
        <v>1323193</v>
      </c>
      <c r="N47" s="42">
        <v>81198182</v>
      </c>
    </row>
    <row r="48" spans="1:14" x14ac:dyDescent="0.2">
      <c r="A48" s="42">
        <v>18</v>
      </c>
      <c r="B48" s="43" t="s">
        <v>69</v>
      </c>
      <c r="C48" s="8">
        <v>18488129</v>
      </c>
      <c r="D48" s="8">
        <v>63699961</v>
      </c>
      <c r="E48" s="46">
        <v>2.52</v>
      </c>
      <c r="F48" s="46">
        <v>0.28999999999999998</v>
      </c>
      <c r="G48" s="8">
        <v>227521650</v>
      </c>
      <c r="H48" s="8">
        <f t="shared" si="0"/>
        <v>250808649</v>
      </c>
      <c r="I48" s="42">
        <f t="shared" si="1"/>
        <v>23286999</v>
      </c>
      <c r="J48" s="42">
        <v>12103758</v>
      </c>
      <c r="K48" s="8">
        <v>74866939</v>
      </c>
      <c r="L48" s="8">
        <f>10579334+43911790+7447028+70581538</f>
        <v>132519690</v>
      </c>
      <c r="M48" s="8">
        <v>1580319</v>
      </c>
      <c r="N48" s="42">
        <v>41841701</v>
      </c>
    </row>
    <row r="49" spans="1:14" x14ac:dyDescent="0.2">
      <c r="A49" s="42">
        <v>19</v>
      </c>
      <c r="B49" s="43" t="s">
        <v>108</v>
      </c>
      <c r="C49" s="8">
        <v>1884859</v>
      </c>
      <c r="D49" s="8">
        <v>6376213</v>
      </c>
      <c r="E49" s="46">
        <v>0.41</v>
      </c>
      <c r="F49" s="46">
        <v>0.13</v>
      </c>
      <c r="G49" s="8">
        <v>3625095</v>
      </c>
      <c r="H49" s="8">
        <f t="shared" si="0"/>
        <v>8016198</v>
      </c>
      <c r="I49" s="42">
        <f t="shared" si="1"/>
        <v>4391103</v>
      </c>
      <c r="J49" s="42">
        <v>62973</v>
      </c>
      <c r="K49" s="8">
        <v>0</v>
      </c>
      <c r="L49" s="8">
        <f>116304+1623932</f>
        <v>1740236</v>
      </c>
      <c r="M49" s="8">
        <v>0</v>
      </c>
      <c r="N49" s="42">
        <v>6275962</v>
      </c>
    </row>
    <row r="50" spans="1:14" x14ac:dyDescent="0.2">
      <c r="A50" s="42">
        <v>20</v>
      </c>
      <c r="B50" s="45" t="s">
        <v>71</v>
      </c>
      <c r="C50" s="42">
        <v>1884859</v>
      </c>
      <c r="D50" s="42">
        <v>2136444</v>
      </c>
      <c r="E50" s="46">
        <v>14.83</v>
      </c>
      <c r="F50" s="46">
        <v>0.73</v>
      </c>
      <c r="G50" s="42">
        <v>32400112</v>
      </c>
      <c r="H50" s="42">
        <f t="shared" si="0"/>
        <v>32824619</v>
      </c>
      <c r="I50" s="42">
        <f t="shared" si="1"/>
        <v>424507</v>
      </c>
      <c r="J50" s="42">
        <v>41953</v>
      </c>
      <c r="K50" s="42">
        <v>28880340</v>
      </c>
      <c r="L50" s="42">
        <f>136861+1046857+469461</f>
        <v>1653179</v>
      </c>
      <c r="M50" s="42">
        <v>0</v>
      </c>
      <c r="N50" s="42">
        <v>2291100</v>
      </c>
    </row>
    <row r="51" spans="1:14" x14ac:dyDescent="0.2">
      <c r="A51" s="42">
        <v>21</v>
      </c>
      <c r="B51" s="43" t="s">
        <v>72</v>
      </c>
      <c r="C51" s="8">
        <v>96948768</v>
      </c>
      <c r="D51" s="8">
        <v>132043683</v>
      </c>
      <c r="E51" s="46">
        <v>13.14</v>
      </c>
      <c r="F51" s="46">
        <v>0.37</v>
      </c>
      <c r="G51" s="8">
        <v>1820677792</v>
      </c>
      <c r="H51" s="8">
        <f t="shared" si="0"/>
        <v>1835472314</v>
      </c>
      <c r="I51" s="42">
        <f t="shared" si="1"/>
        <v>14794522</v>
      </c>
      <c r="J51" s="42">
        <v>1861349</v>
      </c>
      <c r="K51" s="8">
        <v>1598734898</v>
      </c>
      <c r="L51" s="8">
        <f>20556092+59869747+5241650+41322913</f>
        <v>126990402</v>
      </c>
      <c r="M51" s="8">
        <v>0</v>
      </c>
      <c r="N51" s="42">
        <v>109747014</v>
      </c>
    </row>
    <row r="52" spans="1:14" x14ac:dyDescent="0.2">
      <c r="A52" s="42">
        <v>22</v>
      </c>
      <c r="B52" s="45" t="s">
        <v>73</v>
      </c>
      <c r="C52" s="42">
        <v>21993264</v>
      </c>
      <c r="D52" s="42">
        <v>38323271</v>
      </c>
      <c r="E52" s="46">
        <v>11.31</v>
      </c>
      <c r="F52" s="46">
        <v>0.18</v>
      </c>
      <c r="G52" s="42">
        <v>449164104</v>
      </c>
      <c r="H52" s="42">
        <f t="shared" si="0"/>
        <v>465263783</v>
      </c>
      <c r="I52" s="42">
        <f t="shared" si="1"/>
        <v>16099679</v>
      </c>
      <c r="J52" s="42">
        <v>186983</v>
      </c>
      <c r="K52" s="42">
        <v>419644607</v>
      </c>
      <c r="L52" s="42">
        <f>1336406+5585133+604694</f>
        <v>7526233</v>
      </c>
      <c r="M52" s="42">
        <v>0</v>
      </c>
      <c r="N52" s="42">
        <v>38092943</v>
      </c>
    </row>
    <row r="53" spans="1:14" x14ac:dyDescent="0.2">
      <c r="A53" s="42">
        <v>23</v>
      </c>
      <c r="B53" s="43" t="s">
        <v>74</v>
      </c>
      <c r="C53" s="8">
        <v>40363816</v>
      </c>
      <c r="D53" s="8">
        <v>85818070</v>
      </c>
      <c r="E53" s="46">
        <v>9.08</v>
      </c>
      <c r="F53" s="46">
        <v>0.28000000000000003</v>
      </c>
      <c r="G53" s="8">
        <v>821776154</v>
      </c>
      <c r="H53" s="8">
        <f t="shared" si="0"/>
        <v>849696266</v>
      </c>
      <c r="I53" s="42">
        <f t="shared" si="1"/>
        <v>27920112</v>
      </c>
      <c r="J53" s="42">
        <v>14189029</v>
      </c>
      <c r="K53" s="8">
        <v>743324224</v>
      </c>
      <c r="L53" s="8">
        <f>373589+7740615+35314068</f>
        <v>43428272</v>
      </c>
      <c r="M53" s="8">
        <v>0</v>
      </c>
      <c r="N53" s="42">
        <v>62943770</v>
      </c>
    </row>
    <row r="54" spans="1:14" x14ac:dyDescent="0.2">
      <c r="A54" s="42">
        <v>24</v>
      </c>
      <c r="B54" s="43" t="s">
        <v>75</v>
      </c>
      <c r="C54" s="8">
        <v>79310456</v>
      </c>
      <c r="D54" s="8">
        <v>88598229</v>
      </c>
      <c r="E54" s="46">
        <v>17.87</v>
      </c>
      <c r="F54" s="46">
        <v>0.35</v>
      </c>
      <c r="G54" s="8">
        <v>1641448888</v>
      </c>
      <c r="H54" s="8">
        <f t="shared" si="0"/>
        <v>1653973843</v>
      </c>
      <c r="I54" s="42">
        <f t="shared" si="1"/>
        <v>12524955</v>
      </c>
      <c r="J54" s="42">
        <v>11900160</v>
      </c>
      <c r="K54" s="8">
        <v>1528812194</v>
      </c>
      <c r="L54" s="8">
        <f>914631+20873040+3904198+7839911</f>
        <v>33531780</v>
      </c>
      <c r="M54" s="8">
        <v>0</v>
      </c>
      <c r="N54" s="42">
        <v>91629869</v>
      </c>
    </row>
    <row r="55" spans="1:14" x14ac:dyDescent="0.2">
      <c r="A55" s="42">
        <v>25</v>
      </c>
      <c r="B55" s="62" t="s">
        <v>76</v>
      </c>
      <c r="C55" s="42">
        <v>17035518</v>
      </c>
      <c r="D55" s="42">
        <v>27552079</v>
      </c>
      <c r="E55" s="46">
        <v>12.3</v>
      </c>
      <c r="F55" s="46">
        <v>0.4</v>
      </c>
      <c r="G55" s="42">
        <v>345057740</v>
      </c>
      <c r="H55" s="42">
        <f t="shared" si="0"/>
        <v>350975073</v>
      </c>
      <c r="I55" s="42">
        <f t="shared" si="1"/>
        <v>5917333</v>
      </c>
      <c r="J55" s="42">
        <v>11636937</v>
      </c>
      <c r="K55" s="42">
        <v>327208095</v>
      </c>
      <c r="L55" s="42">
        <v>829479</v>
      </c>
      <c r="M55" s="42">
        <v>1780</v>
      </c>
      <c r="N55" s="42">
        <v>22935719</v>
      </c>
    </row>
    <row r="56" spans="1:14" x14ac:dyDescent="0.2">
      <c r="A56" s="42">
        <v>26</v>
      </c>
      <c r="B56" s="43" t="s">
        <v>77</v>
      </c>
      <c r="C56" s="8">
        <v>18592629</v>
      </c>
      <c r="D56" s="8">
        <v>128944251</v>
      </c>
      <c r="E56" s="46">
        <v>0.67</v>
      </c>
      <c r="F56" s="46">
        <v>0.14000000000000001</v>
      </c>
      <c r="G56" s="8">
        <v>110619602</v>
      </c>
      <c r="H56" s="8">
        <f t="shared" si="0"/>
        <v>154379724</v>
      </c>
      <c r="I56" s="42">
        <f t="shared" si="1"/>
        <v>43760122</v>
      </c>
      <c r="J56" s="42">
        <v>72095912</v>
      </c>
      <c r="K56" s="8">
        <v>0</v>
      </c>
      <c r="L56" s="8">
        <f>4422512+59386473+5166861+23196451</f>
        <v>92172297</v>
      </c>
      <c r="M56" s="8">
        <v>0</v>
      </c>
      <c r="N56" s="42">
        <v>62207427</v>
      </c>
    </row>
    <row r="57" spans="1:14" x14ac:dyDescent="0.2">
      <c r="A57" s="42">
        <v>27</v>
      </c>
      <c r="B57" s="62" t="s">
        <v>78</v>
      </c>
      <c r="C57" s="42">
        <v>38521790</v>
      </c>
      <c r="D57" s="42">
        <v>75083643</v>
      </c>
      <c r="E57" s="46">
        <v>8.76</v>
      </c>
      <c r="F57" s="46">
        <v>0.21</v>
      </c>
      <c r="G57" s="42">
        <v>721009461</v>
      </c>
      <c r="H57" s="42">
        <f t="shared" si="0"/>
        <v>748854727</v>
      </c>
      <c r="I57" s="42">
        <f t="shared" si="1"/>
        <v>27845266</v>
      </c>
      <c r="J57" s="42">
        <v>3366635</v>
      </c>
      <c r="K57" s="42">
        <v>594482838</v>
      </c>
      <c r="L57" s="42">
        <v>88870377</v>
      </c>
      <c r="M57" s="42">
        <v>43386</v>
      </c>
      <c r="N57" s="42">
        <v>65458126</v>
      </c>
    </row>
    <row r="58" spans="1:14" x14ac:dyDescent="0.2">
      <c r="A58" s="47" t="s">
        <v>79</v>
      </c>
      <c r="B58" s="48"/>
      <c r="C58" s="49">
        <f>SUM(C31:C57)</f>
        <v>985490701</v>
      </c>
      <c r="D58" s="49">
        <f>SUM(D31:D57)</f>
        <v>1761813296</v>
      </c>
      <c r="E58" s="50"/>
      <c r="F58" s="50"/>
      <c r="G58" s="49">
        <f t="shared" ref="G58:N58" si="2">SUM(G31:G57)</f>
        <v>16341243985</v>
      </c>
      <c r="H58" s="49">
        <f t="shared" si="2"/>
        <v>16883216187</v>
      </c>
      <c r="I58" s="49">
        <f t="shared" si="2"/>
        <v>541972202</v>
      </c>
      <c r="J58" s="49">
        <f t="shared" si="2"/>
        <v>363333357</v>
      </c>
      <c r="K58" s="49">
        <f t="shared" si="2"/>
        <v>13833064694</v>
      </c>
      <c r="L58" s="49">
        <f t="shared" si="2"/>
        <v>1509663516</v>
      </c>
      <c r="M58" s="49">
        <f t="shared" si="2"/>
        <v>7835318</v>
      </c>
      <c r="N58" s="49">
        <f t="shared" si="2"/>
        <v>1532652659</v>
      </c>
    </row>
    <row r="59" spans="1:14" x14ac:dyDescent="0.2">
      <c r="A59" s="51"/>
      <c r="B59" s="51"/>
      <c r="C59" s="8"/>
      <c r="D59" s="8"/>
      <c r="E59" s="44"/>
      <c r="F59" s="44"/>
      <c r="G59" s="8"/>
      <c r="H59" s="8"/>
      <c r="I59" s="8"/>
      <c r="J59" s="8"/>
      <c r="K59" s="8"/>
      <c r="L59" s="8"/>
      <c r="M59" s="8"/>
      <c r="N59" s="8"/>
    </row>
    <row r="60" spans="1:14" x14ac:dyDescent="0.2">
      <c r="A60" s="3" t="s">
        <v>80</v>
      </c>
      <c r="B60" s="52"/>
      <c r="C60" s="8"/>
      <c r="D60" s="8"/>
      <c r="E60" s="44"/>
      <c r="F60" s="44"/>
      <c r="G60" s="8"/>
      <c r="H60" s="42"/>
      <c r="I60" s="42"/>
      <c r="J60" s="8"/>
      <c r="K60" s="8"/>
      <c r="L60" s="8"/>
      <c r="M60" s="8"/>
      <c r="N60" s="53"/>
    </row>
    <row r="61" spans="1:14" x14ac:dyDescent="0.2">
      <c r="A61" s="42">
        <v>1</v>
      </c>
      <c r="B61" s="45" t="s">
        <v>81</v>
      </c>
      <c r="C61" s="42">
        <v>2513146</v>
      </c>
      <c r="D61" s="42">
        <v>23562304</v>
      </c>
      <c r="E61" s="46">
        <v>1.64</v>
      </c>
      <c r="F61" s="63">
        <v>3.0000000000000001E-3</v>
      </c>
      <c r="G61" s="42">
        <v>40423881</v>
      </c>
      <c r="H61" s="42">
        <f>+K61+L61+M61+N61</f>
        <v>49935696</v>
      </c>
      <c r="I61" s="42">
        <f>H61-G61</f>
        <v>9511815</v>
      </c>
      <c r="J61" s="42">
        <v>11839368</v>
      </c>
      <c r="K61" s="42">
        <v>37854427</v>
      </c>
      <c r="L61" s="42">
        <v>56308</v>
      </c>
      <c r="M61" s="42">
        <v>0</v>
      </c>
      <c r="N61" s="42">
        <v>12024961</v>
      </c>
    </row>
    <row r="62" spans="1:14" x14ac:dyDescent="0.2">
      <c r="A62" s="42"/>
      <c r="B62" s="45"/>
      <c r="C62" s="8"/>
      <c r="D62" s="8"/>
      <c r="E62" s="44"/>
      <c r="F62" s="44"/>
      <c r="G62" s="8"/>
      <c r="H62" s="42"/>
      <c r="I62" s="42"/>
      <c r="J62" s="8"/>
      <c r="K62" s="8"/>
      <c r="L62" s="8"/>
      <c r="M62" s="8"/>
      <c r="N62" s="8"/>
    </row>
    <row r="63" spans="1:14" x14ac:dyDescent="0.2">
      <c r="A63" s="47" t="s">
        <v>82</v>
      </c>
      <c r="B63" s="54"/>
      <c r="C63" s="49">
        <f>SUM(C61)</f>
        <v>2513146</v>
      </c>
      <c r="D63" s="49">
        <f>SUM(D61)</f>
        <v>23562304</v>
      </c>
      <c r="E63" s="50"/>
      <c r="F63" s="50"/>
      <c r="G63" s="49">
        <f t="shared" ref="G63:N63" si="3">SUM(G61)</f>
        <v>40423881</v>
      </c>
      <c r="H63" s="49">
        <f t="shared" si="3"/>
        <v>49935696</v>
      </c>
      <c r="I63" s="49">
        <f t="shared" si="3"/>
        <v>9511815</v>
      </c>
      <c r="J63" s="49">
        <f t="shared" si="3"/>
        <v>11839368</v>
      </c>
      <c r="K63" s="49">
        <f t="shared" si="3"/>
        <v>37854427</v>
      </c>
      <c r="L63" s="49">
        <f t="shared" si="3"/>
        <v>56308</v>
      </c>
      <c r="M63" s="49">
        <f t="shared" si="3"/>
        <v>0</v>
      </c>
      <c r="N63" s="49">
        <f t="shared" si="3"/>
        <v>12024961</v>
      </c>
    </row>
    <row r="64" spans="1:14" ht="13.5" thickBot="1" x14ac:dyDescent="0.25">
      <c r="A64" s="8"/>
      <c r="B64" s="8"/>
      <c r="C64" s="8"/>
      <c r="D64" s="8"/>
      <c r="E64" s="44"/>
      <c r="F64" s="44"/>
      <c r="G64" s="8"/>
      <c r="H64" s="8"/>
      <c r="I64" s="8"/>
      <c r="J64" s="42"/>
      <c r="K64" s="42"/>
      <c r="L64" s="42"/>
      <c r="M64" s="8"/>
      <c r="N64" s="53"/>
    </row>
    <row r="65" spans="1:14" ht="13.5" thickBot="1" x14ac:dyDescent="0.25">
      <c r="A65" s="55" t="s">
        <v>83</v>
      </c>
      <c r="B65" s="56"/>
      <c r="C65" s="57">
        <f>C58+C63</f>
        <v>988003847</v>
      </c>
      <c r="D65" s="57">
        <f>D58+D63</f>
        <v>1785375600</v>
      </c>
      <c r="E65" s="58"/>
      <c r="F65" s="58"/>
      <c r="G65" s="57">
        <f t="shared" ref="G65:N65" si="4">G58+G63</f>
        <v>16381667866</v>
      </c>
      <c r="H65" s="57">
        <f t="shared" si="4"/>
        <v>16933151883</v>
      </c>
      <c r="I65" s="57">
        <f t="shared" si="4"/>
        <v>551484017</v>
      </c>
      <c r="J65" s="57">
        <f t="shared" si="4"/>
        <v>375172725</v>
      </c>
      <c r="K65" s="59">
        <f t="shared" si="4"/>
        <v>13870919121</v>
      </c>
      <c r="L65" s="59">
        <f t="shared" si="4"/>
        <v>1509719824</v>
      </c>
      <c r="M65" s="57">
        <f t="shared" si="4"/>
        <v>7835318</v>
      </c>
      <c r="N65" s="57">
        <f t="shared" si="4"/>
        <v>1544677620</v>
      </c>
    </row>
    <row r="66" spans="1:14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x14ac:dyDescent="0.2">
      <c r="A67" s="64" t="s">
        <v>84</v>
      </c>
      <c r="B67" s="69" t="s">
        <v>123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</row>
    <row r="68" spans="1:14" x14ac:dyDescent="0.2">
      <c r="A68" s="60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</row>
    <row r="69" spans="1:14" x14ac:dyDescent="0.2">
      <c r="A69" s="53"/>
      <c r="B69" s="8"/>
      <c r="C69" s="8"/>
      <c r="D69" s="8"/>
      <c r="E69" s="44"/>
      <c r="F69" s="44"/>
      <c r="G69" s="8" t="s">
        <v>114</v>
      </c>
      <c r="H69" s="8"/>
      <c r="I69" s="8"/>
      <c r="J69" s="8"/>
      <c r="K69" s="8"/>
      <c r="L69" s="8"/>
      <c r="M69" s="8"/>
      <c r="N69" s="8"/>
    </row>
  </sheetData>
  <mergeCells count="5">
    <mergeCell ref="D6:E6"/>
    <mergeCell ref="D15:E15"/>
    <mergeCell ref="E26:F26"/>
    <mergeCell ref="B67:N67"/>
    <mergeCell ref="B68:N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</vt:lpstr>
      <vt:lpstr>Junio </vt:lpstr>
      <vt:lpstr>Septiembre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2013-12-13T14:50:08Z</dcterms:modified>
</cp:coreProperties>
</file>