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1\Contol Envío com max\4T2020_fondo inversión\circular 1951\"/>
    </mc:Choice>
  </mc:AlternateContent>
  <bookViews>
    <workbookView xWindow="0" yWindow="0" windowWidth="19200" windowHeight="7050" tabRatio="650" firstSheet="1" activeTab="1"/>
  </bookViews>
  <sheets>
    <sheet name="Corp-Deuda-RVG" sheetId="20" state="hidden" r:id="rId1"/>
    <sheet name="Diciembre" sheetId="19" r:id="rId2"/>
    <sheet name="Parametros" sheetId="2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>#REF!</definedName>
    <definedName name="\a">#REF!</definedName>
    <definedName name="\b">#REF!</definedName>
    <definedName name="\s">#REF!</definedName>
    <definedName name="\t">#REF!</definedName>
    <definedName name="_xlnm._FilterDatabase" localSheetId="0" hidden="1">'Corp-Deuda-RVG'!$A$1:$V$274</definedName>
    <definedName name="_xlnm._FilterDatabase" localSheetId="2" hidden="1">Parametros!$I$1:$S$239</definedName>
    <definedName name="A_IMPRESIÓN_IM" localSheetId="1">#REF!</definedName>
    <definedName name="A_IMPRESIÓN_IM">#REF!</definedName>
    <definedName name="ACTIVO" localSheetId="1">[4]Cargabal!#REF!</definedName>
    <definedName name="ACTIVO">[4]Cargabal!#REF!</definedName>
    <definedName name="_xlnm.Print_Area">#REF!</definedName>
    <definedName name="Arriendos" hidden="1">{#N/A,#N/A,FALSE,"Patrimonio";#N/A,#N/A,FALSE,"UTILDEV";#N/A,#N/A,FALSE,"UTILDEV DETALL";#N/A,#N/A,FALSE,"SCHEDBEN";#N/A,#N/A,FALSE,"SCHEDPAT";#N/A,#N/A,FALSE,"SCHEDKIN";#N/A,#N/A,FALSE,"B.Raíces Edif.";#N/A,#N/A,FALSE,"B.Raíces Terrenos";#N/A,#N/A,FALSE,"Pasivos L.P.";#N/A,#N/A,FALSE,"Comis_Fija";#N/A,#N/A,FALSE,"Análisis Ded. x Leasing";#N/A,#N/A,FALSE,"Disponible";#N/A,#N/A,FALSE,"Inv.Financ.";#N/A,#N/A,FALSE,"VALFONDO";#N/A,#N/A,FALSE,"Dev.arr";#N/A,#N/A,FALSE,"Otros Act.";#N/A,#N/A,FALSE,"Ant.Part.Proy.";#N/A,#N/A,FALSE,"Res.O.Activ.";#N/A,#N/A,FALSE,"Acreed.Vs.";#N/A,#N/A,FALSE,"Com.x.Pagar";#N/A,#N/A,FALSE,"RES_COM_VAR";#N/A,#N/A,FALSE,"Com_Var.";#N/A,#N/A,FALSE,"O.Pas.Circ.";#N/A,#N/A,FALSE,"FECUFDO"}</definedName>
    <definedName name="BANSA">#REF!</definedName>
    <definedName name="Base_VALFONDO">#REF!</definedName>
    <definedName name="_xlnm.Database">#REF!</definedName>
    <definedName name="camb_tasa">#REF!</definedName>
    <definedName name="Cantidad_Prestada">#REF!</definedName>
    <definedName name="contador1">5</definedName>
    <definedName name="contador2">5</definedName>
    <definedName name="CUADRE">#REF!</definedName>
    <definedName name="DGP_UF">#REF!</definedName>
    <definedName name="ererer">{1,2,3,4;5,6,7,8;9,10,11,12;13,14,15,16}</definedName>
    <definedName name="este_es">#REF!</definedName>
    <definedName name="_xlnm.Recorder">#REF!</definedName>
    <definedName name="Interés_acumulado_antes_del_pago_1">#REF!</definedName>
    <definedName name="JFGFHGFHGF" hidden="1">{#N/A,#N/A,FALSE,"RENTAB 94-95"}</definedName>
    <definedName name="Lista">{1,2,3,4;5,6,7,8;9,10,11,12;13,14,15,16}</definedName>
    <definedName name="PAG_GOLF">#REF!</definedName>
    <definedName name="PagareCopeva" hidden="1">{#N/A,#N/A,FALSE,"RENTAB 94-95"}</definedName>
    <definedName name="PagCopev" hidden="1">{#N/A,#N/A,FALSE,"RENTAB 94-95"}</definedName>
    <definedName name="Pago_calculado">#REF!</definedName>
    <definedName name="Pago_introducido">#REF!</definedName>
    <definedName name="Pago_Usar">#REF!</definedName>
    <definedName name="Pagos_por_año">#REF!</definedName>
    <definedName name="Play">656277505</definedName>
    <definedName name="Plazo_años">#REF!</definedName>
    <definedName name="PREST_X_COB.">#REF!</definedName>
    <definedName name="Primer_Pago">#REF!</definedName>
    <definedName name="Primer_pago_en_la_tabla">#REF!</definedName>
    <definedName name="PRINT_AREA_MI" localSheetId="1">#REF!</definedName>
    <definedName name="PRINT_AREA_MI">#REF!</definedName>
    <definedName name="PROV_AUDIT">#REF!</definedName>
    <definedName name="PROV_DEUDORES">#REF!</definedName>
    <definedName name="PTMOUF">#REF!</definedName>
    <definedName name="PTMOUSD">#REF!</definedName>
    <definedName name="RECAL_COM_B" hidden="1">{#N/A,#N/A,FALSE,"Patrimonio";#N/A,#N/A,FALSE,"UTILDEV";#N/A,#N/A,FALSE,"UTILDEV DETALL";#N/A,#N/A,FALSE,"SCHEDBEN";#N/A,#N/A,FALSE,"SCHEDPAT";#N/A,#N/A,FALSE,"SCHEDKIN";#N/A,#N/A,FALSE,"B.Raíces Edif.";#N/A,#N/A,FALSE,"B.Raíces Terrenos";#N/A,#N/A,FALSE,"Pasivos L.P.";#N/A,#N/A,FALSE,"Comis_Fija";#N/A,#N/A,FALSE,"Análisis Ded. x Leasing";#N/A,#N/A,FALSE,"Disponible";#N/A,#N/A,FALSE,"Inv.Financ.";#N/A,#N/A,FALSE,"VALFONDO";#N/A,#N/A,FALSE,"Dev.arr";#N/A,#N/A,FALSE,"Otros Act.";#N/A,#N/A,FALSE,"Ant.Part.Proy.";#N/A,#N/A,FALSE,"Res.O.Activ.";#N/A,#N/A,FALSE,"Acreed.Vs.";#N/A,#N/A,FALSE,"Com.x.Pagar";#N/A,#N/A,FALSE,"RES_COM_VAR";#N/A,#N/A,FALSE,"Com_Var.";#N/A,#N/A,FALSE,"O.Pas.Circ.";#N/A,#N/A,FALSE,"FECUFDO"}</definedName>
    <definedName name="Ret.Constructoras">{1,2,3,4;5,6,7,8;9,10,11,12;13,14,15,16}</definedName>
    <definedName name="Saldo_Inicial_Pago_1">#REF!</definedName>
    <definedName name="SEGUROS">#REF!</definedName>
    <definedName name="TABLA" localSheetId="1">#REF!</definedName>
    <definedName name="TABLA">#REF!</definedName>
    <definedName name="Tasa_Interés_Anual">#REF!</definedName>
    <definedName name="Tasa_Periódica">'[1]1113038'!$D$27/12</definedName>
    <definedName name="_xlnm.Print_Titles">#REF!</definedName>
    <definedName name="VALO" hidden="1">{#N/A,#N/A,FALSE,"RENTAB 94-95"}</definedName>
    <definedName name="valor_índice">16</definedName>
    <definedName name="vendidos">#REF!</definedName>
    <definedName name="vigentes">#REF!</definedName>
    <definedName name="vpp">#REF!</definedName>
    <definedName name="wrn.Análisis._.del._.Fonfo." hidden="1">{#N/A,#N/A,FALSE,"Patrimonio";#N/A,#N/A,FALSE,"UTILDEV";#N/A,#N/A,FALSE,"UTILDEV DETALL";#N/A,#N/A,FALSE,"SCHEDBEN";#N/A,#N/A,FALSE,"SCHEDPAT";#N/A,#N/A,FALSE,"SCHEDKIN";#N/A,#N/A,FALSE,"B.Raíces Edif.";#N/A,#N/A,FALSE,"B.Raíces Terrenos";#N/A,#N/A,FALSE,"Pasivos L.P.";#N/A,#N/A,FALSE,"Comis_Fija";#N/A,#N/A,FALSE,"Análisis Ded. x Leasing";#N/A,#N/A,FALSE,"Disponible";#N/A,#N/A,FALSE,"Inv.Financ.";#N/A,#N/A,FALSE,"VALFONDO";#N/A,#N/A,FALSE,"Dev.arr";#N/A,#N/A,FALSE,"Otros Act.";#N/A,#N/A,FALSE,"Ant.Part.Proy.";#N/A,#N/A,FALSE,"Res.O.Activ.";#N/A,#N/A,FALSE,"Acreed.Vs.";#N/A,#N/A,FALSE,"Com.x.Pagar";#N/A,#N/A,FALSE,"RES_COM_VAR";#N/A,#N/A,FALSE,"Com_Var.";#N/A,#N/A,FALSE,"O.Pas.Circ.";#N/A,#N/A,FALSE,"FECUFDO"}</definedName>
    <definedName name="wrn.saldos._.Históricos._.mensuales." hidden="1">{#N/A,#N/A,FALSE,"RENTAB 94-95"}</definedName>
    <definedName name="WWWWWWWWWWWWW" hidden="1">{#N/A,#N/A,FALSE,"RENTAB 94-95"}</definedName>
    <definedName name="wwwwwwwwwwwwwwwwwwwwwwww" hidden="1">{#N/A,#N/A,FALSE,"RENTAB 94-95"}</definedName>
    <definedName name="xxxxxxxxxxx" hidden="1">{#N/A,#N/A,FALSE,"RENTAB 94-95"}</definedName>
  </definedNames>
  <calcPr calcId="162913"/>
</workbook>
</file>

<file path=xl/calcChain.xml><?xml version="1.0" encoding="utf-8"?>
<calcChain xmlns="http://schemas.openxmlformats.org/spreadsheetml/2006/main">
  <c r="L273" i="20" l="1"/>
  <c r="N273" i="20"/>
  <c r="M273" i="20"/>
  <c r="L274" i="20"/>
  <c r="N274" i="20"/>
  <c r="M274" i="20"/>
  <c r="O274" i="20" s="1"/>
  <c r="P274" i="20" s="1"/>
  <c r="Q274" i="20" s="1"/>
  <c r="N272" i="20"/>
  <c r="M272" i="20"/>
  <c r="L272" i="20"/>
  <c r="N271" i="20"/>
  <c r="M271" i="20"/>
  <c r="L271" i="20"/>
  <c r="N270" i="20"/>
  <c r="M270" i="20" s="1"/>
  <c r="L270" i="20"/>
  <c r="N269" i="20"/>
  <c r="M269" i="20" s="1"/>
  <c r="L269" i="20"/>
  <c r="N268" i="20"/>
  <c r="M268" i="20" s="1"/>
  <c r="L268" i="20"/>
  <c r="N267" i="20"/>
  <c r="M267" i="20" s="1"/>
  <c r="L267" i="20"/>
  <c r="N266" i="20"/>
  <c r="A266" i="20" s="1"/>
  <c r="L266" i="20"/>
  <c r="N265" i="20"/>
  <c r="M265" i="20"/>
  <c r="L265" i="20"/>
  <c r="N264" i="20"/>
  <c r="M264" i="20"/>
  <c r="L264" i="20"/>
  <c r="N263" i="20"/>
  <c r="M263" i="20"/>
  <c r="O263" i="20" s="1"/>
  <c r="P263" i="20" s="1"/>
  <c r="Q263" i="20" s="1"/>
  <c r="L263" i="20"/>
  <c r="N262" i="20"/>
  <c r="M262" i="20" s="1"/>
  <c r="L262" i="20"/>
  <c r="N261" i="20"/>
  <c r="M261" i="20" s="1"/>
  <c r="L261" i="20"/>
  <c r="N260" i="20"/>
  <c r="M260" i="20" s="1"/>
  <c r="L260" i="20"/>
  <c r="N259" i="20"/>
  <c r="M259" i="20" s="1"/>
  <c r="O259" i="20" s="1"/>
  <c r="P259" i="20" s="1"/>
  <c r="Q259" i="20" s="1"/>
  <c r="L259" i="20"/>
  <c r="N258" i="20"/>
  <c r="M258" i="20"/>
  <c r="L258" i="20"/>
  <c r="N257" i="20"/>
  <c r="M257" i="20"/>
  <c r="L257" i="20"/>
  <c r="N256" i="20"/>
  <c r="M256" i="20" s="1"/>
  <c r="O256" i="20" s="1"/>
  <c r="L256" i="20"/>
  <c r="N255" i="20"/>
  <c r="M255" i="20" s="1"/>
  <c r="L255" i="20"/>
  <c r="N254" i="20"/>
  <c r="M254" i="20" s="1"/>
  <c r="L254" i="20"/>
  <c r="N253" i="20"/>
  <c r="M253" i="20" s="1"/>
  <c r="L253" i="20"/>
  <c r="N252" i="20"/>
  <c r="M252" i="20"/>
  <c r="L252" i="20"/>
  <c r="N251" i="20"/>
  <c r="M251" i="20"/>
  <c r="L251" i="20"/>
  <c r="N250" i="20"/>
  <c r="M250" i="20"/>
  <c r="O250" i="20" s="1"/>
  <c r="P250" i="20" s="1"/>
  <c r="L250" i="20"/>
  <c r="N249" i="20"/>
  <c r="M249" i="20" s="1"/>
  <c r="L249" i="20"/>
  <c r="N248" i="20"/>
  <c r="M248" i="20" s="1"/>
  <c r="L248" i="20"/>
  <c r="N247" i="20"/>
  <c r="M247" i="20" s="1"/>
  <c r="L247" i="20"/>
  <c r="N246" i="20"/>
  <c r="A246" i="20" s="1"/>
  <c r="L246" i="20"/>
  <c r="N245" i="20"/>
  <c r="M245" i="20"/>
  <c r="L245" i="20"/>
  <c r="N244" i="20"/>
  <c r="M244" i="20"/>
  <c r="L244" i="20"/>
  <c r="N243" i="20"/>
  <c r="M243" i="20"/>
  <c r="O243" i="20" s="1"/>
  <c r="P243" i="20" s="1"/>
  <c r="L243" i="20"/>
  <c r="N242" i="20"/>
  <c r="M242" i="20" s="1"/>
  <c r="L242" i="20"/>
  <c r="N241" i="20"/>
  <c r="M241" i="20" s="1"/>
  <c r="L241" i="20"/>
  <c r="N240" i="20"/>
  <c r="M240" i="20" s="1"/>
  <c r="L240" i="20"/>
  <c r="N239" i="20"/>
  <c r="M239" i="20" s="1"/>
  <c r="L239" i="20"/>
  <c r="A274" i="20"/>
  <c r="A273" i="20"/>
  <c r="A272" i="20"/>
  <c r="A271" i="20"/>
  <c r="A270" i="20"/>
  <c r="A267" i="20"/>
  <c r="A264" i="20"/>
  <c r="A263" i="20"/>
  <c r="A260" i="20"/>
  <c r="A257" i="20"/>
  <c r="A256" i="20"/>
  <c r="A252" i="20"/>
  <c r="A242" i="20"/>
  <c r="D4" i="21"/>
  <c r="D3" i="21"/>
  <c r="D2" i="21"/>
  <c r="C4" i="21"/>
  <c r="C3" i="21"/>
  <c r="C2" i="21"/>
  <c r="N238" i="20"/>
  <c r="L238" i="20"/>
  <c r="N237" i="20"/>
  <c r="M237" i="20" s="1"/>
  <c r="O237" i="20" s="1"/>
  <c r="P237" i="20" s="1"/>
  <c r="Q237" i="20" s="1"/>
  <c r="L237" i="20"/>
  <c r="N236" i="20"/>
  <c r="M236" i="20"/>
  <c r="L236" i="20"/>
  <c r="N235" i="20"/>
  <c r="M235" i="20"/>
  <c r="L235" i="20"/>
  <c r="N234" i="20"/>
  <c r="M234" i="20"/>
  <c r="O234" i="20" s="1"/>
  <c r="L234" i="20"/>
  <c r="N233" i="20"/>
  <c r="L233" i="20"/>
  <c r="N232" i="20"/>
  <c r="M232" i="20" s="1"/>
  <c r="L232" i="20"/>
  <c r="N231" i="20"/>
  <c r="M231" i="20" s="1"/>
  <c r="L231" i="20"/>
  <c r="N230" i="20"/>
  <c r="A230" i="20" s="1"/>
  <c r="L230" i="20"/>
  <c r="N229" i="20"/>
  <c r="L229" i="20"/>
  <c r="N228" i="20"/>
  <c r="A228" i="20" s="1"/>
  <c r="L228" i="20"/>
  <c r="N227" i="20"/>
  <c r="M227" i="20" s="1"/>
  <c r="L227" i="20"/>
  <c r="O227" i="20" s="1"/>
  <c r="P227" i="20" s="1"/>
  <c r="Q227" i="20" s="1"/>
  <c r="N226" i="20"/>
  <c r="M226" i="20" s="1"/>
  <c r="L226" i="20"/>
  <c r="N225" i="20"/>
  <c r="M225" i="20"/>
  <c r="L225" i="20"/>
  <c r="N224" i="20"/>
  <c r="A224" i="20"/>
  <c r="L224" i="20"/>
  <c r="N223" i="20"/>
  <c r="M223" i="20"/>
  <c r="O223" i="20" s="1"/>
  <c r="L223" i="20"/>
  <c r="N222" i="20"/>
  <c r="L222" i="20"/>
  <c r="N221" i="20"/>
  <c r="A221" i="20" s="1"/>
  <c r="L221" i="20"/>
  <c r="N220" i="20"/>
  <c r="L220" i="20"/>
  <c r="N219" i="20"/>
  <c r="L219" i="20"/>
  <c r="N218" i="20"/>
  <c r="L218" i="20"/>
  <c r="N217" i="20"/>
  <c r="L217" i="20"/>
  <c r="N216" i="20"/>
  <c r="A216" i="20" s="1"/>
  <c r="L216" i="20"/>
  <c r="N215" i="20"/>
  <c r="A215" i="20" s="1"/>
  <c r="L215" i="20"/>
  <c r="N214" i="20"/>
  <c r="M214" i="20"/>
  <c r="L214" i="20"/>
  <c r="N213" i="20"/>
  <c r="M213" i="20"/>
  <c r="L213" i="20"/>
  <c r="N212" i="20"/>
  <c r="A212" i="20"/>
  <c r="L212" i="20"/>
  <c r="N211" i="20"/>
  <c r="A211" i="20" s="1"/>
  <c r="L211" i="20"/>
  <c r="N210" i="20"/>
  <c r="M210" i="20" s="1"/>
  <c r="L210" i="20"/>
  <c r="N209" i="20"/>
  <c r="M209" i="20" s="1"/>
  <c r="O209" i="20" s="1"/>
  <c r="P209" i="20" s="1"/>
  <c r="L209" i="20"/>
  <c r="N208" i="20"/>
  <c r="A208" i="20" s="1"/>
  <c r="L208" i="20"/>
  <c r="N207" i="20"/>
  <c r="M207" i="20" s="1"/>
  <c r="L207" i="20"/>
  <c r="N206" i="20"/>
  <c r="M206" i="20"/>
  <c r="L206" i="20"/>
  <c r="N205" i="20"/>
  <c r="A205" i="20"/>
  <c r="L205" i="20"/>
  <c r="N204" i="20"/>
  <c r="M204" i="20" s="1"/>
  <c r="O204" i="20" s="1"/>
  <c r="A204" i="20"/>
  <c r="L204" i="20"/>
  <c r="N203" i="20"/>
  <c r="L203" i="20"/>
  <c r="N202" i="20"/>
  <c r="M202" i="20" s="1"/>
  <c r="L202" i="20"/>
  <c r="N201" i="20"/>
  <c r="A201" i="20" s="1"/>
  <c r="L201" i="20"/>
  <c r="N200" i="20"/>
  <c r="M200" i="20" s="1"/>
  <c r="L200" i="20"/>
  <c r="O200" i="20" s="1"/>
  <c r="P200" i="20" s="1"/>
  <c r="Q200" i="20" s="1"/>
  <c r="N199" i="20"/>
  <c r="M199" i="20"/>
  <c r="L199" i="20"/>
  <c r="N198" i="20"/>
  <c r="M198" i="20"/>
  <c r="O198" i="20" s="1"/>
  <c r="L198" i="20"/>
  <c r="N197" i="20"/>
  <c r="M197" i="20" s="1"/>
  <c r="A197" i="20"/>
  <c r="L197" i="20"/>
  <c r="O197" i="20" s="1"/>
  <c r="P197" i="20" s="1"/>
  <c r="Q197" i="20" s="1"/>
  <c r="N196" i="20"/>
  <c r="L196" i="20"/>
  <c r="N195" i="20"/>
  <c r="M195" i="20" s="1"/>
  <c r="L195" i="20"/>
  <c r="N194" i="20"/>
  <c r="M194" i="20" s="1"/>
  <c r="L194" i="20"/>
  <c r="N193" i="20"/>
  <c r="A193" i="20" s="1"/>
  <c r="L193" i="20"/>
  <c r="N192" i="20"/>
  <c r="A192" i="20"/>
  <c r="L192" i="20"/>
  <c r="N191" i="20"/>
  <c r="A191" i="20"/>
  <c r="L191" i="20"/>
  <c r="N190" i="20"/>
  <c r="A190" i="20"/>
  <c r="L190" i="20"/>
  <c r="N189" i="20"/>
  <c r="L189" i="20"/>
  <c r="N188" i="20"/>
  <c r="A188" i="20" s="1"/>
  <c r="L188" i="20"/>
  <c r="N187" i="20"/>
  <c r="L187" i="20"/>
  <c r="N186" i="20"/>
  <c r="A186" i="20" s="1"/>
  <c r="L186" i="20"/>
  <c r="N185" i="20"/>
  <c r="M185" i="20" s="1"/>
  <c r="L185" i="20"/>
  <c r="N184" i="20"/>
  <c r="M184" i="20"/>
  <c r="L184" i="20"/>
  <c r="N183" i="20"/>
  <c r="M183" i="20"/>
  <c r="L183" i="20"/>
  <c r="N182" i="20"/>
  <c r="M182" i="20"/>
  <c r="L182" i="20"/>
  <c r="N181" i="20"/>
  <c r="M181" i="20" s="1"/>
  <c r="P181" i="20"/>
  <c r="Q181" i="20" s="1"/>
  <c r="L181" i="20"/>
  <c r="O181" i="20" s="1"/>
  <c r="N180" i="20"/>
  <c r="M180" i="20" s="1"/>
  <c r="L180" i="20"/>
  <c r="N179" i="20"/>
  <c r="M179" i="20" s="1"/>
  <c r="L179" i="20"/>
  <c r="N178" i="20"/>
  <c r="M178" i="20" s="1"/>
  <c r="L178" i="20"/>
  <c r="N177" i="20"/>
  <c r="L177" i="20"/>
  <c r="N176" i="20"/>
  <c r="L176" i="20"/>
  <c r="N175" i="20"/>
  <c r="M175" i="20" s="1"/>
  <c r="L175" i="20"/>
  <c r="N174" i="20"/>
  <c r="M174" i="20" s="1"/>
  <c r="L174" i="20"/>
  <c r="N173" i="20"/>
  <c r="A173" i="20" s="1"/>
  <c r="L173" i="20"/>
  <c r="N172" i="20"/>
  <c r="A172" i="20" s="1"/>
  <c r="L172" i="20"/>
  <c r="N171" i="20"/>
  <c r="M171" i="20"/>
  <c r="O171" i="20" s="1"/>
  <c r="L171" i="20"/>
  <c r="N170" i="20"/>
  <c r="A170" i="20"/>
  <c r="L170" i="20"/>
  <c r="N169" i="20"/>
  <c r="M169" i="20"/>
  <c r="O169" i="20" s="1"/>
  <c r="L169" i="20"/>
  <c r="N168" i="20"/>
  <c r="M168" i="20" s="1"/>
  <c r="L168" i="20"/>
  <c r="N167" i="20"/>
  <c r="M167" i="20" s="1"/>
  <c r="L167" i="20"/>
  <c r="N166" i="20"/>
  <c r="M166" i="20" s="1"/>
  <c r="L166" i="20"/>
  <c r="N165" i="20"/>
  <c r="M165" i="20" s="1"/>
  <c r="L165" i="20"/>
  <c r="N164" i="20"/>
  <c r="A164" i="20" s="1"/>
  <c r="L164" i="20"/>
  <c r="N163" i="20"/>
  <c r="A163" i="20"/>
  <c r="L163" i="20"/>
  <c r="N162" i="20"/>
  <c r="L162" i="20"/>
  <c r="N161" i="20"/>
  <c r="M161" i="20" s="1"/>
  <c r="L161" i="20"/>
  <c r="O161" i="20" s="1"/>
  <c r="N160" i="20"/>
  <c r="M160" i="20" s="1"/>
  <c r="A160" i="20"/>
  <c r="L160" i="20"/>
  <c r="N159" i="20"/>
  <c r="L159" i="20"/>
  <c r="N158" i="20"/>
  <c r="M158" i="20" s="1"/>
  <c r="L158" i="20"/>
  <c r="O158" i="20" s="1"/>
  <c r="N157" i="20"/>
  <c r="A157" i="20"/>
  <c r="L157" i="20"/>
  <c r="N156" i="20"/>
  <c r="M156" i="20"/>
  <c r="L156" i="20"/>
  <c r="N155" i="20"/>
  <c r="A155" i="20"/>
  <c r="L155" i="20"/>
  <c r="N154" i="20"/>
  <c r="A154" i="20" s="1"/>
  <c r="L154" i="20"/>
  <c r="N153" i="20"/>
  <c r="L153" i="20"/>
  <c r="N152" i="20"/>
  <c r="M152" i="20" s="1"/>
  <c r="L152" i="20"/>
  <c r="N151" i="20"/>
  <c r="A151" i="20"/>
  <c r="L151" i="20"/>
  <c r="N150" i="20"/>
  <c r="M150" i="20"/>
  <c r="L150" i="20"/>
  <c r="N149" i="20"/>
  <c r="M149" i="20"/>
  <c r="L149" i="20"/>
  <c r="N148" i="20"/>
  <c r="M148" i="20" s="1"/>
  <c r="L148" i="20"/>
  <c r="N147" i="20"/>
  <c r="M147" i="20" s="1"/>
  <c r="L147" i="20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76" i="20"/>
  <c r="L77" i="20"/>
  <c r="L78" i="20"/>
  <c r="L79" i="20"/>
  <c r="L80" i="20"/>
  <c r="L81" i="20"/>
  <c r="L82" i="20"/>
  <c r="L83" i="20"/>
  <c r="L84" i="20"/>
  <c r="L85" i="20"/>
  <c r="O85" i="20" s="1"/>
  <c r="L86" i="20"/>
  <c r="L87" i="20"/>
  <c r="L88" i="20"/>
  <c r="L89" i="20"/>
  <c r="L90" i="20"/>
  <c r="L91" i="20"/>
  <c r="O91" i="20" s="1"/>
  <c r="L92" i="20"/>
  <c r="L93" i="20"/>
  <c r="L94" i="20"/>
  <c r="L95" i="20"/>
  <c r="L96" i="20"/>
  <c r="L97" i="20"/>
  <c r="L98" i="20"/>
  <c r="L99" i="20"/>
  <c r="O99" i="20" s="1"/>
  <c r="L100" i="20"/>
  <c r="L101" i="20"/>
  <c r="L102" i="20"/>
  <c r="L103" i="20"/>
  <c r="L104" i="20"/>
  <c r="L105" i="20"/>
  <c r="L106" i="20"/>
  <c r="L107" i="20"/>
  <c r="L108" i="20"/>
  <c r="L109" i="20"/>
  <c r="L110" i="20"/>
  <c r="L111" i="20"/>
  <c r="L112" i="20"/>
  <c r="L113" i="20"/>
  <c r="L114" i="20"/>
  <c r="L115" i="20"/>
  <c r="L116" i="20"/>
  <c r="L117" i="20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L130" i="20"/>
  <c r="L131" i="20"/>
  <c r="L132" i="20"/>
  <c r="L133" i="20"/>
  <c r="L134" i="20"/>
  <c r="L135" i="20"/>
  <c r="L136" i="20"/>
  <c r="L137" i="20"/>
  <c r="L138" i="20"/>
  <c r="O138" i="20" s="1"/>
  <c r="P138" i="20" s="1"/>
  <c r="Q138" i="20" s="1"/>
  <c r="L139" i="20"/>
  <c r="L140" i="20"/>
  <c r="L141" i="20"/>
  <c r="L142" i="20"/>
  <c r="L143" i="20"/>
  <c r="L144" i="20"/>
  <c r="L145" i="20"/>
  <c r="L146" i="20"/>
  <c r="L2" i="20"/>
  <c r="N146" i="20"/>
  <c r="M146" i="20"/>
  <c r="N145" i="20"/>
  <c r="A145" i="20" s="1"/>
  <c r="N144" i="20"/>
  <c r="A144" i="20" s="1"/>
  <c r="N143" i="20"/>
  <c r="M143" i="20"/>
  <c r="N142" i="20"/>
  <c r="A142" i="20"/>
  <c r="N141" i="20"/>
  <c r="N140" i="20"/>
  <c r="N139" i="20"/>
  <c r="N138" i="20"/>
  <c r="M138" i="20" s="1"/>
  <c r="N137" i="20"/>
  <c r="A137" i="20" s="1"/>
  <c r="N136" i="20"/>
  <c r="N135" i="20"/>
  <c r="A135" i="20" s="1"/>
  <c r="N134" i="20"/>
  <c r="M134" i="20" s="1"/>
  <c r="N133" i="20"/>
  <c r="A133" i="20" s="1"/>
  <c r="N132" i="20"/>
  <c r="N131" i="20"/>
  <c r="M131" i="20" s="1"/>
  <c r="N130" i="20"/>
  <c r="M130" i="20"/>
  <c r="N129" i="20"/>
  <c r="A129" i="20" s="1"/>
  <c r="N128" i="20"/>
  <c r="N127" i="20"/>
  <c r="N126" i="20"/>
  <c r="M126" i="20" s="1"/>
  <c r="N125" i="20"/>
  <c r="N124" i="20"/>
  <c r="M124" i="20"/>
  <c r="N123" i="20"/>
  <c r="N122" i="20"/>
  <c r="A122" i="20" s="1"/>
  <c r="N121" i="20"/>
  <c r="A121" i="20" s="1"/>
  <c r="N120" i="20"/>
  <c r="A120" i="20" s="1"/>
  <c r="N119" i="20"/>
  <c r="A119" i="20"/>
  <c r="N118" i="20"/>
  <c r="N117" i="20"/>
  <c r="A117" i="20" s="1"/>
  <c r="N116" i="20"/>
  <c r="A116" i="20"/>
  <c r="N115" i="20"/>
  <c r="N114" i="20"/>
  <c r="N113" i="20"/>
  <c r="N112" i="20"/>
  <c r="N111" i="20"/>
  <c r="A111" i="20" s="1"/>
  <c r="N110" i="20"/>
  <c r="N109" i="20"/>
  <c r="M109" i="20" s="1"/>
  <c r="N108" i="20"/>
  <c r="M108" i="20" s="1"/>
  <c r="N107" i="20"/>
  <c r="N106" i="20"/>
  <c r="A106" i="20" s="1"/>
  <c r="N105" i="20"/>
  <c r="A105" i="20" s="1"/>
  <c r="N104" i="20"/>
  <c r="A104" i="20"/>
  <c r="N103" i="20"/>
  <c r="A103" i="20"/>
  <c r="N102" i="20"/>
  <c r="M102" i="20" s="1"/>
  <c r="O102" i="20" s="1"/>
  <c r="P102" i="20" s="1"/>
  <c r="Q102" i="20" s="1"/>
  <c r="N101" i="20"/>
  <c r="N100" i="20"/>
  <c r="A100" i="20"/>
  <c r="N99" i="20"/>
  <c r="A99" i="20"/>
  <c r="N98" i="20"/>
  <c r="M98" i="20" s="1"/>
  <c r="O98" i="20" s="1"/>
  <c r="N97" i="20"/>
  <c r="M97" i="20" s="1"/>
  <c r="N96" i="20"/>
  <c r="M96" i="20"/>
  <c r="N95" i="20"/>
  <c r="M95" i="20"/>
  <c r="O95" i="20" s="1"/>
  <c r="N94" i="20"/>
  <c r="M94" i="20" s="1"/>
  <c r="O94" i="20" s="1"/>
  <c r="N93" i="20"/>
  <c r="N92" i="20"/>
  <c r="A92" i="20" s="1"/>
  <c r="N91" i="20"/>
  <c r="M91" i="20" s="1"/>
  <c r="N90" i="20"/>
  <c r="A90" i="20" s="1"/>
  <c r="N89" i="20"/>
  <c r="M89" i="20"/>
  <c r="N88" i="20"/>
  <c r="M88" i="20" s="1"/>
  <c r="N87" i="20"/>
  <c r="A87" i="20" s="1"/>
  <c r="N86" i="20"/>
  <c r="A86" i="20" s="1"/>
  <c r="N85" i="20"/>
  <c r="N84" i="20"/>
  <c r="M84" i="20" s="1"/>
  <c r="N83" i="20"/>
  <c r="M83" i="20"/>
  <c r="N82" i="20"/>
  <c r="N81" i="20"/>
  <c r="N80" i="20"/>
  <c r="N79" i="20"/>
  <c r="N78" i="20"/>
  <c r="A78" i="20" s="1"/>
  <c r="N77" i="20"/>
  <c r="N76" i="20"/>
  <c r="M76" i="20" s="1"/>
  <c r="N75" i="20"/>
  <c r="N74" i="20"/>
  <c r="M74" i="20" s="1"/>
  <c r="N73" i="20"/>
  <c r="N72" i="20"/>
  <c r="A72" i="20" s="1"/>
  <c r="N71" i="20"/>
  <c r="M71" i="20" s="1"/>
  <c r="O71" i="20" s="1"/>
  <c r="P71" i="20"/>
  <c r="Q71" i="20" s="1"/>
  <c r="N70" i="20"/>
  <c r="M70" i="20"/>
  <c r="O70" i="20" s="1"/>
  <c r="N69" i="20"/>
  <c r="M69" i="20"/>
  <c r="N68" i="20"/>
  <c r="M68" i="20" s="1"/>
  <c r="N67" i="20"/>
  <c r="N66" i="20"/>
  <c r="A66" i="20" s="1"/>
  <c r="N65" i="20"/>
  <c r="A65" i="20" s="1"/>
  <c r="N64" i="20"/>
  <c r="A64" i="20" s="1"/>
  <c r="N63" i="20"/>
  <c r="N62" i="20"/>
  <c r="A62" i="20" s="1"/>
  <c r="N61" i="20"/>
  <c r="M61" i="20"/>
  <c r="N60" i="20"/>
  <c r="M60" i="20"/>
  <c r="O60" i="20" s="1"/>
  <c r="N59" i="20"/>
  <c r="M59" i="20" s="1"/>
  <c r="N58" i="20"/>
  <c r="A58" i="20" s="1"/>
  <c r="N57" i="20"/>
  <c r="M57" i="20"/>
  <c r="O57" i="20" s="1"/>
  <c r="P57" i="20" s="1"/>
  <c r="Q57" i="20" s="1"/>
  <c r="N56" i="20"/>
  <c r="N55" i="20"/>
  <c r="N54" i="20"/>
  <c r="N53" i="20"/>
  <c r="M53" i="20"/>
  <c r="N52" i="20"/>
  <c r="M52" i="20" s="1"/>
  <c r="N51" i="20"/>
  <c r="M51" i="20" s="1"/>
  <c r="N50" i="20"/>
  <c r="A50" i="20" s="1"/>
  <c r="N49" i="20"/>
  <c r="M49" i="20"/>
  <c r="N48" i="20"/>
  <c r="A48" i="20" s="1"/>
  <c r="N47" i="20"/>
  <c r="M47" i="20" s="1"/>
  <c r="O47" i="20"/>
  <c r="P47" i="20" s="1"/>
  <c r="Q47" i="20" s="1"/>
  <c r="N46" i="20"/>
  <c r="A46" i="20" s="1"/>
  <c r="N45" i="20"/>
  <c r="A45" i="20"/>
  <c r="N44" i="20"/>
  <c r="N43" i="20"/>
  <c r="A43" i="20" s="1"/>
  <c r="N42" i="20"/>
  <c r="M42" i="20"/>
  <c r="N41" i="20"/>
  <c r="A41" i="20" s="1"/>
  <c r="N40" i="20"/>
  <c r="M40" i="20" s="1"/>
  <c r="N39" i="20"/>
  <c r="M39" i="20" s="1"/>
  <c r="O39" i="20" s="1"/>
  <c r="P39" i="20"/>
  <c r="Q39" i="20" s="1"/>
  <c r="N38" i="20"/>
  <c r="A38" i="20"/>
  <c r="N37" i="20"/>
  <c r="M37" i="20"/>
  <c r="N36" i="20"/>
  <c r="N35" i="20"/>
  <c r="N34" i="20"/>
  <c r="M34" i="20" s="1"/>
  <c r="N33" i="20"/>
  <c r="M33" i="20"/>
  <c r="O33" i="20" s="1"/>
  <c r="P33" i="20" s="1"/>
  <c r="Q33" i="20" s="1"/>
  <c r="N32" i="20"/>
  <c r="A32" i="20"/>
  <c r="N31" i="20"/>
  <c r="M31" i="20" s="1"/>
  <c r="O31" i="20" s="1"/>
  <c r="P31" i="20" s="1"/>
  <c r="Q31" i="20" s="1"/>
  <c r="N30" i="20"/>
  <c r="M30" i="20" s="1"/>
  <c r="O30" i="20" s="1"/>
  <c r="P30" i="20" s="1"/>
  <c r="Q30" i="20" s="1"/>
  <c r="N29" i="20"/>
  <c r="A29" i="20" s="1"/>
  <c r="N28" i="20"/>
  <c r="N27" i="20"/>
  <c r="N26" i="20"/>
  <c r="A26" i="20"/>
  <c r="N25" i="20"/>
  <c r="A25" i="20" s="1"/>
  <c r="N24" i="20"/>
  <c r="M24" i="20" s="1"/>
  <c r="N23" i="20"/>
  <c r="N22" i="20"/>
  <c r="A22" i="20" s="1"/>
  <c r="N21" i="20"/>
  <c r="M21" i="20" s="1"/>
  <c r="N20" i="20"/>
  <c r="A20" i="20"/>
  <c r="N19" i="20"/>
  <c r="M19" i="20" s="1"/>
  <c r="N18" i="20"/>
  <c r="N17" i="20"/>
  <c r="M17" i="20"/>
  <c r="N16" i="20"/>
  <c r="M16" i="20" s="1"/>
  <c r="O16" i="20" s="1"/>
  <c r="P16" i="20" s="1"/>
  <c r="Q16" i="20" s="1"/>
  <c r="N15" i="20"/>
  <c r="A15" i="20" s="1"/>
  <c r="N14" i="20"/>
  <c r="M14" i="20"/>
  <c r="O14" i="20" s="1"/>
  <c r="P14" i="20" s="1"/>
  <c r="N13" i="20"/>
  <c r="A13" i="20"/>
  <c r="N12" i="20"/>
  <c r="A12" i="20" s="1"/>
  <c r="N11" i="20"/>
  <c r="A11" i="20" s="1"/>
  <c r="N10" i="20"/>
  <c r="M10" i="20"/>
  <c r="O10" i="20" s="1"/>
  <c r="P10" i="20" s="1"/>
  <c r="Q10" i="20" s="1"/>
  <c r="N9" i="20"/>
  <c r="M9" i="20"/>
  <c r="O9" i="20" s="1"/>
  <c r="N8" i="20"/>
  <c r="M8" i="20" s="1"/>
  <c r="N7" i="20"/>
  <c r="A7" i="20" s="1"/>
  <c r="N6" i="20"/>
  <c r="N5" i="20"/>
  <c r="M5" i="20"/>
  <c r="N4" i="20"/>
  <c r="A4" i="20" s="1"/>
  <c r="N3" i="20"/>
  <c r="M3" i="20" s="1"/>
  <c r="N2" i="20"/>
  <c r="A207" i="20"/>
  <c r="A225" i="20"/>
  <c r="M230" i="20"/>
  <c r="M100" i="20"/>
  <c r="O100" i="20" s="1"/>
  <c r="M106" i="20"/>
  <c r="A95" i="20"/>
  <c r="A74" i="20"/>
  <c r="M135" i="20"/>
  <c r="M103" i="20"/>
  <c r="O103" i="20" s="1"/>
  <c r="P103" i="20" s="1"/>
  <c r="Q103" i="20" s="1"/>
  <c r="M92" i="20"/>
  <c r="A71" i="20"/>
  <c r="M133" i="20"/>
  <c r="O133" i="20"/>
  <c r="P133" i="20" s="1"/>
  <c r="Q133" i="20" s="1"/>
  <c r="M99" i="20"/>
  <c r="P99" i="20"/>
  <c r="Q99" i="20" s="1"/>
  <c r="O148" i="20"/>
  <c r="P148" i="20" s="1"/>
  <c r="Q148" i="20" s="1"/>
  <c r="M164" i="20"/>
  <c r="O164" i="20" s="1"/>
  <c r="P164" i="20" s="1"/>
  <c r="Q164" i="20" s="1"/>
  <c r="A223" i="20"/>
  <c r="A33" i="20"/>
  <c r="A89" i="20"/>
  <c r="M215" i="20"/>
  <c r="M173" i="20"/>
  <c r="P234" i="20"/>
  <c r="Q234" i="20" s="1"/>
  <c r="O225" i="20"/>
  <c r="P225" i="20" s="1"/>
  <c r="Q225" i="20" s="1"/>
  <c r="M154" i="20"/>
  <c r="M172" i="20"/>
  <c r="M170" i="20"/>
  <c r="A171" i="20"/>
  <c r="A199" i="20"/>
  <c r="M151" i="20"/>
  <c r="O151" i="20"/>
  <c r="P151" i="20" s="1"/>
  <c r="Q151" i="20" s="1"/>
  <c r="A226" i="20"/>
  <c r="A150" i="20"/>
  <c r="A178" i="20"/>
  <c r="A237" i="20"/>
  <c r="A234" i="20"/>
  <c r="A158" i="20"/>
  <c r="M119" i="20"/>
  <c r="O119" i="20" s="1"/>
  <c r="P119" i="20" s="1"/>
  <c r="Q119" i="20" s="1"/>
  <c r="A177" i="20"/>
  <c r="M177" i="20"/>
  <c r="P204" i="20"/>
  <c r="Q204" i="20" s="1"/>
  <c r="A229" i="20"/>
  <c r="M229" i="20"/>
  <c r="O229" i="20" s="1"/>
  <c r="P229" i="20" s="1"/>
  <c r="Q229" i="20" s="1"/>
  <c r="A82" i="20"/>
  <c r="M82" i="20"/>
  <c r="M85" i="20"/>
  <c r="A85" i="20"/>
  <c r="M46" i="20"/>
  <c r="O46" i="20" s="1"/>
  <c r="P46" i="20" s="1"/>
  <c r="Q46" i="20" s="1"/>
  <c r="M162" i="20"/>
  <c r="O162" i="20"/>
  <c r="P162" i="20" s="1"/>
  <c r="Q162" i="20" s="1"/>
  <c r="A162" i="20"/>
  <c r="M193" i="20"/>
  <c r="O193" i="20"/>
  <c r="P193" i="20" s="1"/>
  <c r="Q193" i="20" s="1"/>
  <c r="A98" i="20"/>
  <c r="A42" i="20"/>
  <c r="M122" i="20"/>
  <c r="P95" i="20"/>
  <c r="Q95" i="20" s="1"/>
  <c r="M73" i="20"/>
  <c r="A73" i="20"/>
  <c r="A200" i="20"/>
  <c r="M86" i="20"/>
  <c r="O86" i="20" s="1"/>
  <c r="P86" i="20" s="1"/>
  <c r="Q86" i="20" s="1"/>
  <c r="A174" i="20"/>
  <c r="A184" i="20"/>
  <c r="A181" i="20"/>
  <c r="M116" i="20"/>
  <c r="P158" i="20"/>
  <c r="Q158" i="20" s="1"/>
  <c r="M216" i="20"/>
  <c r="M212" i="20"/>
  <c r="O212" i="20" s="1"/>
  <c r="P212" i="20"/>
  <c r="Q212" i="20" s="1"/>
  <c r="M120" i="20"/>
  <c r="O120" i="20" s="1"/>
  <c r="P120" i="20" s="1"/>
  <c r="Q120" i="20" s="1"/>
  <c r="A14" i="20"/>
  <c r="A88" i="20"/>
  <c r="Q14" i="20"/>
  <c r="P70" i="20"/>
  <c r="Q70" i="20" s="1"/>
  <c r="P94" i="20"/>
  <c r="Q94" i="20" s="1"/>
  <c r="O126" i="20"/>
  <c r="P126" i="20" s="1"/>
  <c r="Q126" i="20" s="1"/>
  <c r="A247" i="20"/>
  <c r="G4" i="21"/>
  <c r="A250" i="20"/>
  <c r="O239" i="20"/>
  <c r="P239" i="20" s="1"/>
  <c r="Q239" i="20" s="1"/>
  <c r="Q243" i="20"/>
  <c r="O183" i="20"/>
  <c r="P183" i="20" s="1"/>
  <c r="Q183" i="20"/>
  <c r="P223" i="20"/>
  <c r="Q223" i="20" s="1"/>
  <c r="A244" i="20"/>
  <c r="A258" i="20"/>
  <c r="A5" i="20"/>
  <c r="M15" i="20"/>
  <c r="O15" i="20"/>
  <c r="P15" i="20" s="1"/>
  <c r="Q15" i="20" s="1"/>
  <c r="M78" i="20"/>
  <c r="M58" i="20"/>
  <c r="O58" i="20" s="1"/>
  <c r="P58" i="20" s="1"/>
  <c r="O59" i="20"/>
  <c r="P59" i="20" s="1"/>
  <c r="Q59" i="20" s="1"/>
  <c r="P98" i="20"/>
  <c r="Q98" i="20" s="1"/>
  <c r="A251" i="20"/>
  <c r="Q250" i="20"/>
  <c r="A31" i="20"/>
  <c r="A94" i="20"/>
  <c r="A179" i="20"/>
  <c r="P171" i="20"/>
  <c r="Q171" i="20" s="1"/>
  <c r="P198" i="20"/>
  <c r="Q198" i="20" s="1"/>
  <c r="O214" i="20"/>
  <c r="P214" i="20" s="1"/>
  <c r="Q214" i="20" s="1"/>
  <c r="A241" i="20"/>
  <c r="A167" i="20"/>
  <c r="M155" i="20"/>
  <c r="O155" i="20" s="1"/>
  <c r="P155" i="20"/>
  <c r="Q155" i="20" s="1"/>
  <c r="M228" i="20"/>
  <c r="O146" i="20"/>
  <c r="P146" i="20" s="1"/>
  <c r="Q146" i="20"/>
  <c r="P60" i="20"/>
  <c r="Q60" i="20" s="1"/>
  <c r="P161" i="20"/>
  <c r="Q161" i="20" s="1"/>
  <c r="P169" i="20"/>
  <c r="Q169" i="20" s="1"/>
  <c r="O267" i="20"/>
  <c r="P267" i="20"/>
  <c r="Q267" i="20" s="1"/>
  <c r="O271" i="20"/>
  <c r="P271" i="20" s="1"/>
  <c r="Q271" i="20"/>
  <c r="A17" i="20"/>
  <c r="M145" i="20"/>
  <c r="O145" i="20"/>
  <c r="P145" i="20" s="1"/>
  <c r="Q145" i="20" s="1"/>
  <c r="A60" i="20"/>
  <c r="A10" i="20"/>
  <c r="A102" i="20"/>
  <c r="O8" i="20"/>
  <c r="P8" i="20" s="1"/>
  <c r="Q8" i="20"/>
  <c r="O61" i="20"/>
  <c r="P61" i="20" s="1"/>
  <c r="Q61" i="20" s="1"/>
  <c r="P85" i="20"/>
  <c r="Q85" i="20" s="1"/>
  <c r="A255" i="20"/>
  <c r="A49" i="20"/>
  <c r="A97" i="20"/>
  <c r="M129" i="20"/>
  <c r="M142" i="20"/>
  <c r="O142" i="20"/>
  <c r="P142" i="20" s="1"/>
  <c r="Q142" i="20" s="1"/>
  <c r="O24" i="20"/>
  <c r="P24" i="20" s="1"/>
  <c r="Q24" i="20" s="1"/>
  <c r="O109" i="20"/>
  <c r="P109" i="20"/>
  <c r="Q109" i="20" s="1"/>
  <c r="A265" i="20"/>
  <c r="A210" i="20"/>
  <c r="O88" i="20"/>
  <c r="P88" i="20" s="1"/>
  <c r="Q88" i="20" s="1"/>
  <c r="O175" i="20"/>
  <c r="P175" i="20" s="1"/>
  <c r="Q175" i="20" s="1"/>
  <c r="Q209" i="20"/>
  <c r="A248" i="20"/>
  <c r="A3" i="20"/>
  <c r="A202" i="20"/>
  <c r="M163" i="20"/>
  <c r="O163" i="20"/>
  <c r="P163" i="20" s="1"/>
  <c r="Q163" i="20" s="1"/>
  <c r="M105" i="20"/>
  <c r="O105" i="20" s="1"/>
  <c r="P105" i="20" s="1"/>
  <c r="Q105" i="20"/>
  <c r="M25" i="20"/>
  <c r="O25" i="20"/>
  <c r="P25" i="20" s="1"/>
  <c r="Q25" i="20" s="1"/>
  <c r="M201" i="20"/>
  <c r="A232" i="20"/>
  <c r="A249" i="20"/>
  <c r="A259" i="20"/>
  <c r="O270" i="20"/>
  <c r="P270" i="20" s="1"/>
  <c r="Q270" i="20" s="1"/>
  <c r="A84" i="20"/>
  <c r="O213" i="20"/>
  <c r="P213" i="20" s="1"/>
  <c r="Q213" i="20" s="1"/>
  <c r="A243" i="20"/>
  <c r="O251" i="20"/>
  <c r="P251" i="20" s="1"/>
  <c r="Q251" i="20" s="1"/>
  <c r="O258" i="20"/>
  <c r="P258" i="20"/>
  <c r="Q258" i="20" s="1"/>
  <c r="A124" i="20"/>
  <c r="A254" i="20"/>
  <c r="O255" i="20"/>
  <c r="P255" i="20" s="1"/>
  <c r="Q255" i="20" s="1"/>
  <c r="O262" i="20"/>
  <c r="P262" i="20" s="1"/>
  <c r="Q262" i="20" s="1"/>
  <c r="A194" i="20"/>
  <c r="M64" i="20"/>
  <c r="O64" i="20" s="1"/>
  <c r="P64" i="20"/>
  <c r="Q64" i="20" s="1"/>
  <c r="A209" i="20"/>
  <c r="A165" i="20"/>
  <c r="M111" i="20"/>
  <c r="O111" i="20" s="1"/>
  <c r="P111" i="20"/>
  <c r="Q111" i="20" s="1"/>
  <c r="A130" i="20"/>
  <c r="M186" i="20"/>
  <c r="O186" i="20" s="1"/>
  <c r="P186" i="20" s="1"/>
  <c r="Q186" i="20" s="1"/>
  <c r="A61" i="20"/>
  <c r="A19" i="20"/>
  <c r="A96" i="20"/>
  <c r="M87" i="20"/>
  <c r="O87" i="20"/>
  <c r="P87" i="20" s="1"/>
  <c r="Q87" i="20" s="1"/>
  <c r="M121" i="20"/>
  <c r="O121" i="20"/>
  <c r="P121" i="20" s="1"/>
  <c r="Q121" i="20" s="1"/>
  <c r="A183" i="20"/>
  <c r="A180" i="20"/>
  <c r="A146" i="20"/>
  <c r="O52" i="20"/>
  <c r="P52" i="20" s="1"/>
  <c r="Q52" i="20"/>
  <c r="A239" i="20"/>
  <c r="O242" i="20"/>
  <c r="P242" i="20" s="1"/>
  <c r="Q242" i="20" s="1"/>
  <c r="O177" i="20"/>
  <c r="P177" i="20" s="1"/>
  <c r="Q177" i="20" s="1"/>
  <c r="M157" i="20"/>
  <c r="O157" i="20" s="1"/>
  <c r="P157" i="20" s="1"/>
  <c r="Q157" i="20" s="1"/>
  <c r="O152" i="20"/>
  <c r="P152" i="20" s="1"/>
  <c r="Q152" i="20" s="1"/>
  <c r="O168" i="20"/>
  <c r="P168" i="20"/>
  <c r="Q168" i="20"/>
  <c r="A240" i="20"/>
  <c r="O92" i="20"/>
  <c r="P92" i="20" s="1"/>
  <c r="Q92" i="20"/>
  <c r="A47" i="20"/>
  <c r="O76" i="20"/>
  <c r="P76" i="20" s="1"/>
  <c r="Q76" i="20" s="1"/>
  <c r="G3" i="21"/>
  <c r="A268" i="20"/>
  <c r="O257" i="20"/>
  <c r="P257" i="20" s="1"/>
  <c r="Q257" i="20"/>
  <c r="O264" i="20"/>
  <c r="P264" i="20" s="1"/>
  <c r="Q264" i="20" s="1"/>
  <c r="Q58" i="20"/>
  <c r="O241" i="20"/>
  <c r="P241" i="20" s="1"/>
  <c r="Q241" i="20"/>
  <c r="O248" i="20"/>
  <c r="P248" i="20" s="1"/>
  <c r="Q248" i="20" s="1"/>
  <c r="O253" i="20"/>
  <c r="P253" i="20" s="1"/>
  <c r="Q253" i="20" s="1"/>
  <c r="O260" i="20"/>
  <c r="P260" i="20" s="1"/>
  <c r="Q260" i="20" s="1"/>
  <c r="O165" i="20"/>
  <c r="P165" i="20" s="1"/>
  <c r="Q165" i="20"/>
  <c r="O273" i="20"/>
  <c r="P273" i="20" s="1"/>
  <c r="Q273" i="20"/>
  <c r="O245" i="20"/>
  <c r="P245" i="20" s="1"/>
  <c r="Q245" i="20" s="1"/>
  <c r="O252" i="20"/>
  <c r="P252" i="20" s="1"/>
  <c r="Q252" i="20" s="1"/>
  <c r="O249" i="20"/>
  <c r="P249" i="20" s="1"/>
  <c r="Q249" i="20"/>
  <c r="P256" i="20"/>
  <c r="Q256" i="20"/>
  <c r="O261" i="20"/>
  <c r="P261" i="20" s="1"/>
  <c r="Q261" i="20" s="1"/>
  <c r="O268" i="20"/>
  <c r="P268" i="20" s="1"/>
  <c r="Q268" i="20" s="1"/>
  <c r="O240" i="20"/>
  <c r="P240" i="20"/>
  <c r="Q240" i="20" s="1"/>
  <c r="O265" i="20"/>
  <c r="P265" i="20"/>
  <c r="Q265" i="20"/>
  <c r="O272" i="20"/>
  <c r="P272" i="20"/>
  <c r="Q272" i="20" s="1"/>
  <c r="O244" i="20"/>
  <c r="P244" i="20" s="1"/>
  <c r="Q244" i="20" s="1"/>
  <c r="O269" i="20"/>
  <c r="P269" i="20" s="1"/>
  <c r="Q269" i="20" s="1"/>
  <c r="A245" i="20"/>
  <c r="A253" i="20"/>
  <c r="A261" i="20"/>
  <c r="A269" i="20"/>
  <c r="A235" i="20"/>
  <c r="A236" i="20"/>
  <c r="G2" i="21"/>
  <c r="O235" i="20"/>
  <c r="P235" i="20"/>
  <c r="Q235" i="20"/>
  <c r="A37" i="20"/>
  <c r="A83" i="20"/>
  <c r="A52" i="20"/>
  <c r="M104" i="20"/>
  <c r="O104" i="20"/>
  <c r="P104" i="20" s="1"/>
  <c r="Q104" i="20" s="1"/>
  <c r="M144" i="20"/>
  <c r="O144" i="20"/>
  <c r="P144" i="20" s="1"/>
  <c r="Q144" i="20" s="1"/>
  <c r="O17" i="20"/>
  <c r="P17" i="20"/>
  <c r="Q17" i="20" s="1"/>
  <c r="O150" i="20"/>
  <c r="P150" i="20"/>
  <c r="Q150" i="20"/>
  <c r="O173" i="20"/>
  <c r="P173" i="20" s="1"/>
  <c r="Q173" i="20"/>
  <c r="O210" i="20"/>
  <c r="P210" i="20" s="1"/>
  <c r="Q210" i="20" s="1"/>
  <c r="M224" i="20"/>
  <c r="O224" i="20" s="1"/>
  <c r="P224" i="20" s="1"/>
  <c r="Q224" i="20" s="1"/>
  <c r="A16" i="20"/>
  <c r="M7" i="20"/>
  <c r="O7" i="20" s="1"/>
  <c r="P7" i="20" s="1"/>
  <c r="Q7" i="20" s="1"/>
  <c r="O131" i="20"/>
  <c r="P131" i="20" s="1"/>
  <c r="Q131" i="20" s="1"/>
  <c r="A213" i="20"/>
  <c r="A69" i="20"/>
  <c r="A168" i="20"/>
  <c r="M32" i="20"/>
  <c r="O32" i="20" s="1"/>
  <c r="P32" i="20"/>
  <c r="Q32" i="20"/>
  <c r="M26" i="20"/>
  <c r="O26" i="20"/>
  <c r="P26" i="20" s="1"/>
  <c r="Q26" i="20" s="1"/>
  <c r="O53" i="20"/>
  <c r="P53" i="20" s="1"/>
  <c r="Q53" i="20" s="1"/>
  <c r="A148" i="20"/>
  <c r="A206" i="20"/>
  <c r="A161" i="20"/>
  <c r="O202" i="20"/>
  <c r="P202" i="20" s="1"/>
  <c r="Q202" i="20" s="1"/>
  <c r="M205" i="20"/>
  <c r="O205" i="20"/>
  <c r="P205" i="20"/>
  <c r="Q205" i="20" s="1"/>
  <c r="M208" i="20"/>
  <c r="O208" i="20" s="1"/>
  <c r="P208" i="20" s="1"/>
  <c r="Q208" i="20" s="1"/>
  <c r="O42" i="20"/>
  <c r="P42" i="20"/>
  <c r="Q42" i="20" s="1"/>
  <c r="P100" i="20"/>
  <c r="Q100" i="20"/>
  <c r="O21" i="20"/>
  <c r="P21" i="20"/>
  <c r="Q21" i="20" s="1"/>
  <c r="A175" i="20"/>
  <c r="M20" i="20"/>
  <c r="O20" i="20" s="1"/>
  <c r="P20" i="20"/>
  <c r="Q20" i="20" s="1"/>
  <c r="O156" i="20"/>
  <c r="P156" i="20"/>
  <c r="Q156" i="20" s="1"/>
  <c r="O167" i="20"/>
  <c r="P167" i="20"/>
  <c r="Q167" i="20" s="1"/>
  <c r="O178" i="20"/>
  <c r="P178" i="20"/>
  <c r="Q178" i="20"/>
  <c r="O226" i="20"/>
  <c r="P226" i="20" s="1"/>
  <c r="Q226" i="20"/>
  <c r="A51" i="20"/>
  <c r="O154" i="20"/>
  <c r="P154" i="20"/>
  <c r="Q154" i="20" s="1"/>
  <c r="M192" i="20"/>
  <c r="O192" i="20"/>
  <c r="P192" i="20" s="1"/>
  <c r="Q192" i="20" s="1"/>
  <c r="A143" i="20"/>
  <c r="P91" i="20"/>
  <c r="Q91" i="20" s="1"/>
  <c r="O97" i="20"/>
  <c r="P97" i="20" s="1"/>
  <c r="Q97" i="20" s="1"/>
  <c r="O130" i="20"/>
  <c r="P130" i="20"/>
  <c r="Q130" i="20" s="1"/>
  <c r="O82" i="20"/>
  <c r="P82" i="20"/>
  <c r="Q82" i="20"/>
  <c r="O74" i="20"/>
  <c r="P74" i="20" s="1"/>
  <c r="Q74" i="20"/>
  <c r="O149" i="20"/>
  <c r="P149" i="20" s="1"/>
  <c r="Q149" i="20"/>
  <c r="M188" i="20"/>
  <c r="O188" i="20" s="1"/>
  <c r="P188" i="20" s="1"/>
  <c r="Q188" i="20" s="1"/>
  <c r="O3" i="20"/>
  <c r="P3" i="20" s="1"/>
  <c r="Q3" i="20" s="1"/>
  <c r="O182" i="20"/>
  <c r="P182" i="20" s="1"/>
  <c r="Q182" i="20" s="1"/>
  <c r="O73" i="20"/>
  <c r="P73" i="20" s="1"/>
  <c r="Q73" i="20" s="1"/>
  <c r="A76" i="20"/>
  <c r="A156" i="20"/>
  <c r="A21" i="20"/>
  <c r="A57" i="20"/>
  <c r="M65" i="20"/>
  <c r="O65" i="20"/>
  <c r="P65" i="20" s="1"/>
  <c r="Q65" i="20"/>
  <c r="A40" i="20"/>
  <c r="M4" i="20"/>
  <c r="O4" i="20"/>
  <c r="P4" i="20" s="1"/>
  <c r="Q4" i="20" s="1"/>
  <c r="A39" i="20"/>
  <c r="O108" i="20"/>
  <c r="P108" i="20"/>
  <c r="Q108" i="20" s="1"/>
  <c r="O143" i="20"/>
  <c r="P143" i="20"/>
  <c r="Q143" i="20"/>
  <c r="O49" i="20"/>
  <c r="P49" i="20" s="1"/>
  <c r="Q49" i="20"/>
  <c r="P9" i="20"/>
  <c r="Q9" i="20" s="1"/>
  <c r="O147" i="20"/>
  <c r="P147" i="20"/>
  <c r="Q147" i="20"/>
  <c r="O199" i="20"/>
  <c r="P199" i="20" s="1"/>
  <c r="Q199" i="20" s="1"/>
  <c r="O232" i="20"/>
  <c r="P232" i="20"/>
  <c r="Q232" i="20" s="1"/>
  <c r="O122" i="20"/>
  <c r="P122" i="20"/>
  <c r="Q122" i="20" s="1"/>
  <c r="A166" i="20"/>
  <c r="A149" i="20"/>
  <c r="A53" i="20"/>
  <c r="M12" i="20"/>
  <c r="O12" i="20" s="1"/>
  <c r="P12" i="20"/>
  <c r="Q12" i="20" s="1"/>
  <c r="A91" i="20"/>
  <c r="M11" i="20"/>
  <c r="M38" i="20"/>
  <c r="O38" i="20"/>
  <c r="P38" i="20"/>
  <c r="Q38" i="20" s="1"/>
  <c r="M43" i="20"/>
  <c r="O185" i="20"/>
  <c r="P185" i="20"/>
  <c r="Q185" i="20"/>
  <c r="O170" i="20"/>
  <c r="P170" i="20" s="1"/>
  <c r="Q170" i="20" s="1"/>
  <c r="A152" i="20"/>
  <c r="O129" i="20"/>
  <c r="P129" i="20" s="1"/>
  <c r="Q129" i="20"/>
  <c r="O89" i="20"/>
  <c r="P89" i="20" s="1"/>
  <c r="Q89" i="20" s="1"/>
  <c r="O180" i="20"/>
  <c r="P180" i="20"/>
  <c r="Q180" i="20"/>
  <c r="O166" i="20"/>
  <c r="P166" i="20"/>
  <c r="Q166" i="20"/>
  <c r="O160" i="20"/>
  <c r="P160" i="20" s="1"/>
  <c r="Q160" i="20"/>
  <c r="M13" i="20"/>
  <c r="O13" i="20"/>
  <c r="P13" i="20"/>
  <c r="Q13" i="20" s="1"/>
  <c r="M137" i="20"/>
  <c r="O137" i="20"/>
  <c r="P137" i="20" s="1"/>
  <c r="Q137" i="20"/>
  <c r="A9" i="20"/>
  <c r="A138" i="20"/>
  <c r="M29" i="20"/>
  <c r="O29" i="20" s="1"/>
  <c r="P29" i="20"/>
  <c r="Q29" i="20"/>
  <c r="M90" i="20"/>
  <c r="O90" i="20"/>
  <c r="P90" i="20"/>
  <c r="Q90" i="20" s="1"/>
  <c r="O184" i="20"/>
  <c r="P184" i="20" s="1"/>
  <c r="Q184" i="20" s="1"/>
  <c r="M190" i="20"/>
  <c r="O190" i="20" s="1"/>
  <c r="P190" i="20"/>
  <c r="Q190" i="20" s="1"/>
  <c r="A198" i="20"/>
  <c r="M191" i="20"/>
  <c r="O191" i="20" s="1"/>
  <c r="A182" i="20"/>
  <c r="A24" i="20"/>
  <c r="O215" i="20"/>
  <c r="P215" i="20" s="1"/>
  <c r="Q215" i="20"/>
  <c r="M221" i="20"/>
  <c r="O221" i="20"/>
  <c r="P221" i="20"/>
  <c r="Q221" i="20" s="1"/>
  <c r="O34" i="20"/>
  <c r="P34" i="20"/>
  <c r="Q34" i="20"/>
  <c r="A227" i="20"/>
  <c r="O195" i="20"/>
  <c r="P195" i="20"/>
  <c r="Q195" i="20" s="1"/>
  <c r="A185" i="20"/>
  <c r="O228" i="20"/>
  <c r="P228" i="20"/>
  <c r="Q228" i="20"/>
  <c r="O124" i="20"/>
  <c r="P124" i="20" s="1"/>
  <c r="Q124" i="20"/>
  <c r="O84" i="20"/>
  <c r="P84" i="20" s="1"/>
  <c r="Q84" i="20" s="1"/>
  <c r="A109" i="20"/>
  <c r="A169" i="20"/>
  <c r="A231" i="20"/>
  <c r="M45" i="20"/>
  <c r="O45" i="20"/>
  <c r="P45" i="20"/>
  <c r="Q45" i="20" s="1"/>
  <c r="A214" i="20"/>
  <c r="A195" i="20"/>
  <c r="A131" i="20"/>
  <c r="A68" i="20"/>
  <c r="M72" i="20"/>
  <c r="O72" i="20"/>
  <c r="P72" i="20" s="1"/>
  <c r="Q72" i="20" s="1"/>
  <c r="A59" i="20"/>
  <c r="M50" i="20"/>
  <c r="O50" i="20" s="1"/>
  <c r="P50" i="20" s="1"/>
  <c r="Q50" i="20" s="1"/>
  <c r="O179" i="20"/>
  <c r="P179" i="20"/>
  <c r="Q179" i="20" s="1"/>
  <c r="O194" i="20"/>
  <c r="P194" i="20" s="1"/>
  <c r="Q194" i="20" s="1"/>
  <c r="M56" i="20"/>
  <c r="O56" i="20" s="1"/>
  <c r="P56" i="20" s="1"/>
  <c r="Q56" i="20" s="1"/>
  <c r="A56" i="20"/>
  <c r="M75" i="20"/>
  <c r="O75" i="20" s="1"/>
  <c r="P75" i="20" s="1"/>
  <c r="Q75" i="20" s="1"/>
  <c r="A75" i="20"/>
  <c r="A238" i="20"/>
  <c r="M238" i="20"/>
  <c r="O238" i="20" s="1"/>
  <c r="P238" i="20" s="1"/>
  <c r="Q238" i="20" s="1"/>
  <c r="A8" i="20"/>
  <c r="M22" i="20"/>
  <c r="O22" i="20" s="1"/>
  <c r="P22" i="20"/>
  <c r="Q22" i="20"/>
  <c r="A28" i="20"/>
  <c r="M28" i="20"/>
  <c r="O28" i="20" s="1"/>
  <c r="P28" i="20" s="1"/>
  <c r="Q28" i="20" s="1"/>
  <c r="A35" i="20"/>
  <c r="M35" i="20"/>
  <c r="O35" i="20"/>
  <c r="P35" i="20" s="1"/>
  <c r="Q35" i="20" s="1"/>
  <c r="A67" i="20"/>
  <c r="M67" i="20"/>
  <c r="O67" i="20"/>
  <c r="P67" i="20" s="1"/>
  <c r="Q67" i="20" s="1"/>
  <c r="A115" i="20"/>
  <c r="M115" i="20"/>
  <c r="O115" i="20"/>
  <c r="P115" i="20" s="1"/>
  <c r="Q115" i="20" s="1"/>
  <c r="A134" i="20"/>
  <c r="O134" i="20"/>
  <c r="P134" i="20" s="1"/>
  <c r="Q134" i="20" s="1"/>
  <c r="O78" i="20"/>
  <c r="P78" i="20"/>
  <c r="Q78" i="20"/>
  <c r="A141" i="20"/>
  <c r="M141" i="20"/>
  <c r="O141" i="20"/>
  <c r="P141" i="20"/>
  <c r="Q141" i="20" s="1"/>
  <c r="A153" i="20"/>
  <c r="M153" i="20"/>
  <c r="O153" i="20"/>
  <c r="P153" i="20"/>
  <c r="Q153" i="20" s="1"/>
  <c r="A176" i="20"/>
  <c r="M176" i="20"/>
  <c r="O176" i="20" s="1"/>
  <c r="P176" i="20" s="1"/>
  <c r="Q176" i="20" s="1"/>
  <c r="A70" i="20"/>
  <c r="A36" i="20"/>
  <c r="M36" i="20"/>
  <c r="O36" i="20"/>
  <c r="P36" i="20" s="1"/>
  <c r="Q36" i="20" s="1"/>
  <c r="O174" i="20"/>
  <c r="P174" i="20" s="1"/>
  <c r="Q174" i="20" s="1"/>
  <c r="O206" i="20"/>
  <c r="P206" i="20" s="1"/>
  <c r="Q206" i="20" s="1"/>
  <c r="M27" i="20"/>
  <c r="O27" i="20" s="1"/>
  <c r="P27" i="20"/>
  <c r="Q27" i="20" s="1"/>
  <c r="A27" i="20"/>
  <c r="M44" i="20"/>
  <c r="O44" i="20" s="1"/>
  <c r="P44" i="20"/>
  <c r="Q44" i="20" s="1"/>
  <c r="A44" i="20"/>
  <c r="A123" i="20"/>
  <c r="M123" i="20"/>
  <c r="O123" i="20" s="1"/>
  <c r="P123" i="20" s="1"/>
  <c r="Q123" i="20" s="1"/>
  <c r="M136" i="20"/>
  <c r="O136" i="20"/>
  <c r="P136" i="20" s="1"/>
  <c r="Q136" i="20" s="1"/>
  <c r="A136" i="20"/>
  <c r="O116" i="20"/>
  <c r="P116" i="20"/>
  <c r="Q116" i="20" s="1"/>
  <c r="O68" i="20"/>
  <c r="P68" i="20"/>
  <c r="Q68" i="20" s="1"/>
  <c r="O236" i="20"/>
  <c r="P236" i="20"/>
  <c r="Q236" i="20" s="1"/>
  <c r="A63" i="20"/>
  <c r="M63" i="20"/>
  <c r="O63" i="20"/>
  <c r="P63" i="20" s="1"/>
  <c r="Q63" i="20" s="1"/>
  <c r="M110" i="20"/>
  <c r="O110" i="20" s="1"/>
  <c r="P110" i="20" s="1"/>
  <c r="Q110" i="20" s="1"/>
  <c r="A110" i="20"/>
  <c r="M118" i="20"/>
  <c r="O118" i="20"/>
  <c r="P118" i="20" s="1"/>
  <c r="Q118" i="20" s="1"/>
  <c r="A118" i="20"/>
  <c r="O37" i="20"/>
  <c r="P37" i="20"/>
  <c r="Q37" i="20" s="1"/>
  <c r="O5" i="20"/>
  <c r="P5" i="20" s="1"/>
  <c r="Q5" i="20" s="1"/>
  <c r="A219" i="20"/>
  <c r="M219" i="20"/>
  <c r="O219" i="20" s="1"/>
  <c r="P219" i="20" s="1"/>
  <c r="Q219" i="20" s="1"/>
  <c r="A93" i="20"/>
  <c r="M93" i="20"/>
  <c r="O93" i="20" s="1"/>
  <c r="P93" i="20" s="1"/>
  <c r="Q93" i="20" s="1"/>
  <c r="A34" i="20"/>
  <c r="M66" i="20"/>
  <c r="O66" i="20" s="1"/>
  <c r="P66" i="20" s="1"/>
  <c r="Q66" i="20" s="1"/>
  <c r="M211" i="20"/>
  <c r="O211" i="20"/>
  <c r="P211" i="20" s="1"/>
  <c r="Q211" i="20" s="1"/>
  <c r="M117" i="20"/>
  <c r="O117" i="20" s="1"/>
  <c r="P117" i="20"/>
  <c r="Q117" i="20" s="1"/>
  <c r="A18" i="20"/>
  <c r="M18" i="20"/>
  <c r="O18" i="20" s="1"/>
  <c r="P18" i="20" s="1"/>
  <c r="Q18" i="20" s="1"/>
  <c r="O106" i="20"/>
  <c r="P106" i="20"/>
  <c r="Q106" i="20" s="1"/>
  <c r="O230" i="20"/>
  <c r="P230" i="20"/>
  <c r="Q230" i="20"/>
  <c r="A114" i="20"/>
  <c r="M114" i="20"/>
  <c r="O114" i="20" s="1"/>
  <c r="P114" i="20"/>
  <c r="Q114" i="20"/>
  <c r="A126" i="20"/>
  <c r="A54" i="20"/>
  <c r="M54" i="20"/>
  <c r="O54" i="20" s="1"/>
  <c r="P54" i="20" s="1"/>
  <c r="Q54" i="20" s="1"/>
  <c r="M79" i="20"/>
  <c r="O79" i="20"/>
  <c r="P79" i="20"/>
  <c r="Q79" i="20" s="1"/>
  <c r="A79" i="20"/>
  <c r="A107" i="20"/>
  <c r="M107" i="20"/>
  <c r="O107" i="20" s="1"/>
  <c r="P107" i="20" s="1"/>
  <c r="Q107" i="20" s="1"/>
  <c r="A112" i="20"/>
  <c r="M112" i="20"/>
  <c r="O112" i="20" s="1"/>
  <c r="P112" i="20" s="1"/>
  <c r="Q112" i="20" s="1"/>
  <c r="M139" i="20"/>
  <c r="O139" i="20"/>
  <c r="P139" i="20" s="1"/>
  <c r="Q139" i="20" s="1"/>
  <c r="A139" i="20"/>
  <c r="O51" i="20"/>
  <c r="P51" i="20"/>
  <c r="Q51" i="20"/>
  <c r="O19" i="20"/>
  <c r="P19" i="20"/>
  <c r="Q19" i="20" s="1"/>
  <c r="A159" i="20"/>
  <c r="M159" i="20"/>
  <c r="O159" i="20" s="1"/>
  <c r="P159" i="20" s="1"/>
  <c r="Q159" i="20" s="1"/>
  <c r="P191" i="20"/>
  <c r="Q191" i="20" s="1"/>
  <c r="A147" i="20"/>
  <c r="A30" i="20"/>
  <c r="M23" i="20"/>
  <c r="O23" i="20" s="1"/>
  <c r="P23" i="20" s="1"/>
  <c r="Q23" i="20" s="1"/>
  <c r="A23" i="20"/>
  <c r="A55" i="20"/>
  <c r="M55" i="20"/>
  <c r="O55" i="20" s="1"/>
  <c r="P55" i="20" s="1"/>
  <c r="Q55" i="20" s="1"/>
  <c r="M80" i="20"/>
  <c r="O80" i="20" s="1"/>
  <c r="P80" i="20"/>
  <c r="Q80" i="20"/>
  <c r="A80" i="20"/>
  <c r="A140" i="20"/>
  <c r="M140" i="20"/>
  <c r="O140" i="20"/>
  <c r="P140" i="20"/>
  <c r="Q140" i="20" s="1"/>
  <c r="O135" i="20"/>
  <c r="P135" i="20"/>
  <c r="Q135" i="20"/>
  <c r="O96" i="20"/>
  <c r="P96" i="20" s="1"/>
  <c r="Q96" i="20" s="1"/>
  <c r="O231" i="20"/>
  <c r="P231" i="20" s="1"/>
  <c r="Q231" i="20" s="1"/>
  <c r="D5" i="21"/>
  <c r="C5" i="21"/>
  <c r="G5" i="21" s="1"/>
  <c r="M6" i="20" l="1"/>
  <c r="O6" i="20" s="1"/>
  <c r="P6" i="20" s="1"/>
  <c r="Q6" i="20" s="1"/>
  <c r="A6" i="20"/>
  <c r="A203" i="20"/>
  <c r="M203" i="20"/>
  <c r="O203" i="20" s="1"/>
  <c r="P203" i="20" s="1"/>
  <c r="Q203" i="20" s="1"/>
  <c r="A220" i="20"/>
  <c r="M220" i="20"/>
  <c r="O220" i="20" s="1"/>
  <c r="P220" i="20" s="1"/>
  <c r="Q220" i="20" s="1"/>
  <c r="O43" i="20"/>
  <c r="P43" i="20" s="1"/>
  <c r="Q43" i="20" s="1"/>
  <c r="O11" i="20"/>
  <c r="P11" i="20" s="1"/>
  <c r="Q11" i="20" s="1"/>
  <c r="A101" i="20"/>
  <c r="M101" i="20"/>
  <c r="O101" i="20" s="1"/>
  <c r="P101" i="20" s="1"/>
  <c r="Q101" i="20" s="1"/>
  <c r="A128" i="20"/>
  <c r="M128" i="20"/>
  <c r="O128" i="20" s="1"/>
  <c r="P128" i="20" s="1"/>
  <c r="Q128" i="20" s="1"/>
  <c r="A187" i="20"/>
  <c r="M187" i="20"/>
  <c r="O187" i="20" s="1"/>
  <c r="P187" i="20" s="1"/>
  <c r="Q187" i="20" s="1"/>
  <c r="M62" i="20"/>
  <c r="O62" i="20" s="1"/>
  <c r="P62" i="20" s="1"/>
  <c r="Q62" i="20" s="1"/>
  <c r="A108" i="20"/>
  <c r="M125" i="20"/>
  <c r="O125" i="20" s="1"/>
  <c r="P125" i="20" s="1"/>
  <c r="Q125" i="20" s="1"/>
  <c r="A125" i="20"/>
  <c r="A132" i="20"/>
  <c r="M132" i="20"/>
  <c r="O132" i="20" s="1"/>
  <c r="P132" i="20" s="1"/>
  <c r="Q132" i="20" s="1"/>
  <c r="O69" i="20"/>
  <c r="P69" i="20" s="1"/>
  <c r="Q69" i="20" s="1"/>
  <c r="O172" i="20"/>
  <c r="P172" i="20" s="1"/>
  <c r="Q172" i="20" s="1"/>
  <c r="M233" i="20"/>
  <c r="O233" i="20" s="1"/>
  <c r="P233" i="20" s="1"/>
  <c r="Q233" i="20" s="1"/>
  <c r="A233" i="20"/>
  <c r="A81" i="20"/>
  <c r="M81" i="20"/>
  <c r="O81" i="20" s="1"/>
  <c r="P81" i="20" s="1"/>
  <c r="Q81" i="20" s="1"/>
  <c r="A113" i="20"/>
  <c r="M113" i="20"/>
  <c r="O113" i="20" s="1"/>
  <c r="P113" i="20" s="1"/>
  <c r="Q113" i="20" s="1"/>
  <c r="M196" i="20"/>
  <c r="O196" i="20" s="1"/>
  <c r="P196" i="20" s="1"/>
  <c r="Q196" i="20" s="1"/>
  <c r="A196" i="20"/>
  <c r="A127" i="20"/>
  <c r="M127" i="20"/>
  <c r="O127" i="20" s="1"/>
  <c r="P127" i="20" s="1"/>
  <c r="Q127" i="20" s="1"/>
  <c r="O83" i="20"/>
  <c r="P83" i="20" s="1"/>
  <c r="Q83" i="20" s="1"/>
  <c r="O216" i="20"/>
  <c r="P216" i="20" s="1"/>
  <c r="Q216" i="20" s="1"/>
  <c r="O247" i="20"/>
  <c r="P247" i="20" s="1"/>
  <c r="Q247" i="20" s="1"/>
  <c r="A77" i="20"/>
  <c r="M77" i="20"/>
  <c r="O77" i="20" s="1"/>
  <c r="P77" i="20" s="1"/>
  <c r="Q77" i="20" s="1"/>
  <c r="O40" i="20"/>
  <c r="P40" i="20" s="1"/>
  <c r="Q40" i="20" s="1"/>
  <c r="O207" i="20"/>
  <c r="P207" i="20" s="1"/>
  <c r="Q207" i="20" s="1"/>
  <c r="A217" i="20"/>
  <c r="M217" i="20"/>
  <c r="O217" i="20" s="1"/>
  <c r="P217" i="20" s="1"/>
  <c r="Q217" i="20" s="1"/>
  <c r="O254" i="20"/>
  <c r="P254" i="20" s="1"/>
  <c r="Q254" i="20" s="1"/>
  <c r="A2" i="20"/>
  <c r="M2" i="20"/>
  <c r="O2" i="20" s="1"/>
  <c r="P2" i="20" s="1"/>
  <c r="Q2" i="20" s="1"/>
  <c r="O201" i="20"/>
  <c r="P201" i="20" s="1"/>
  <c r="Q201" i="20" s="1"/>
  <c r="A189" i="20"/>
  <c r="M189" i="20"/>
  <c r="O189" i="20" s="1"/>
  <c r="P189" i="20" s="1"/>
  <c r="Q189" i="20" s="1"/>
  <c r="A218" i="20"/>
  <c r="M218" i="20"/>
  <c r="O218" i="20" s="1"/>
  <c r="P218" i="20" s="1"/>
  <c r="Q218" i="20" s="1"/>
  <c r="M222" i="20"/>
  <c r="O222" i="20" s="1"/>
  <c r="P222" i="20" s="1"/>
  <c r="Q222" i="20" s="1"/>
  <c r="A222" i="20"/>
  <c r="M41" i="20"/>
  <c r="O41" i="20" s="1"/>
  <c r="P41" i="20" s="1"/>
  <c r="Q41" i="20" s="1"/>
  <c r="M48" i="20"/>
  <c r="O48" i="20" s="1"/>
  <c r="P48" i="20" s="1"/>
  <c r="Q48" i="20" s="1"/>
  <c r="A262" i="20"/>
  <c r="M246" i="20"/>
  <c r="O246" i="20" s="1"/>
  <c r="P246" i="20" s="1"/>
  <c r="Q246" i="20" s="1"/>
  <c r="M266" i="20"/>
  <c r="O266" i="20" s="1"/>
  <c r="P266" i="20" s="1"/>
  <c r="Q266" i="20" s="1"/>
</calcChain>
</file>

<file path=xl/sharedStrings.xml><?xml version="1.0" encoding="utf-8"?>
<sst xmlns="http://schemas.openxmlformats.org/spreadsheetml/2006/main" count="1991" uniqueCount="164">
  <si>
    <t>(1) Razón Social de la Sociedad Administradora</t>
  </si>
  <si>
    <t>(2) RUT de la Sociedad Administradora</t>
  </si>
  <si>
    <t>96.667.040-1</t>
  </si>
  <si>
    <t>Periodo a informar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</si>
  <si>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</si>
  <si>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</si>
  <si>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</si>
  <si>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</si>
  <si>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</si>
  <si>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</si>
  <si>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</si>
  <si>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</si>
  <si>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</si>
  <si>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</si>
  <si>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</si>
  <si>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</si>
  <si>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</si>
  <si>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</si>
  <si>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</si>
  <si>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</si>
  <si>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</si>
  <si>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</si>
  <si>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</si>
  <si>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</si>
  <si>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</si>
  <si>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</si>
  <si>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</si>
  <si>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</si>
  <si>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</si>
  <si>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</si>
  <si>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</si>
  <si>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</si>
  <si>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</si>
  <si>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</si>
  <si>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</si>
  <si>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(4)</t>
  </si>
  <si>
    <t>(5)</t>
  </si>
  <si>
    <t>(6)</t>
  </si>
  <si>
    <t>(8)</t>
  </si>
  <si>
    <t>(9)</t>
  </si>
  <si>
    <t>Fondo</t>
  </si>
  <si>
    <t>RUN</t>
  </si>
  <si>
    <t>Serie</t>
  </si>
  <si>
    <t>Clasificación</t>
  </si>
  <si>
    <t>Comisión efectiva diaria</t>
  </si>
  <si>
    <t>"UNICA"</t>
  </si>
  <si>
    <t>Dia 32</t>
  </si>
  <si>
    <t>Dia 33</t>
  </si>
  <si>
    <t>Dia 34</t>
  </si>
  <si>
    <t>Dia 35</t>
  </si>
  <si>
    <t>Dia 36</t>
  </si>
  <si>
    <t>Dia 37</t>
  </si>
  <si>
    <t>Dia 38</t>
  </si>
  <si>
    <t>Dia 39</t>
  </si>
  <si>
    <t>Dia 40</t>
  </si>
  <si>
    <t>Dia 41</t>
  </si>
  <si>
    <t>Dia 42</t>
  </si>
  <si>
    <t>Dia 43</t>
  </si>
  <si>
    <t>Dia 44</t>
  </si>
  <si>
    <t>Dia 45</t>
  </si>
  <si>
    <t>Dia 46</t>
  </si>
  <si>
    <t>Dia 47</t>
  </si>
  <si>
    <t>Dia 48</t>
  </si>
  <si>
    <t>Dia 49</t>
  </si>
  <si>
    <t>Dia 50</t>
  </si>
  <si>
    <t>Dia 51</t>
  </si>
  <si>
    <t>Dia 52</t>
  </si>
  <si>
    <t>Dia 53</t>
  </si>
  <si>
    <t>Dia 54</t>
  </si>
  <si>
    <t>Dia 55</t>
  </si>
  <si>
    <t>Dia 56</t>
  </si>
  <si>
    <t>Dia 57</t>
  </si>
  <si>
    <t>Dia 58</t>
  </si>
  <si>
    <t>Dia 59</t>
  </si>
  <si>
    <t>Dia 60</t>
  </si>
  <si>
    <t>Dia 61</t>
  </si>
  <si>
    <t>Dia 62</t>
  </si>
  <si>
    <t>Dia 63</t>
  </si>
  <si>
    <t>Dia 64</t>
  </si>
  <si>
    <t>Dia 65</t>
  </si>
  <si>
    <t>Dia 66</t>
  </si>
  <si>
    <t>Dia 67</t>
  </si>
  <si>
    <t>Dia 68</t>
  </si>
  <si>
    <t>Dia 69</t>
  </si>
  <si>
    <t>Dia 70</t>
  </si>
  <si>
    <t>Dia 71</t>
  </si>
  <si>
    <t>Dia 72</t>
  </si>
  <si>
    <t>Dia 73</t>
  </si>
  <si>
    <t>Dia 74</t>
  </si>
  <si>
    <t>Dia 75</t>
  </si>
  <si>
    <t>Dia 76</t>
  </si>
  <si>
    <t>Dia 77</t>
  </si>
  <si>
    <t>Dia 78</t>
  </si>
  <si>
    <t>Dia 79</t>
  </si>
  <si>
    <t>Dia 80</t>
  </si>
  <si>
    <t>Dia 81</t>
  </si>
  <si>
    <t>Dia 82</t>
  </si>
  <si>
    <t>Dia 83</t>
  </si>
  <si>
    <t>Dia 84</t>
  </si>
  <si>
    <t>Dia 85</t>
  </si>
  <si>
    <t>Dia 86</t>
  </si>
  <si>
    <t>Dia 87</t>
  </si>
  <si>
    <t>Dia 88</t>
  </si>
  <si>
    <t>Dia 89</t>
  </si>
  <si>
    <t>Dia 90</t>
  </si>
  <si>
    <t>Santander Asset Management S.A. Administradora General de Fondos</t>
  </si>
  <si>
    <t>FONDO DE INVERSION SANTANDER SMALL CAP</t>
  </si>
  <si>
    <t xml:space="preserve">7119-6 </t>
  </si>
  <si>
    <t>MOB/ACC</t>
  </si>
  <si>
    <t>FONDO DE INVERSION SANTANDER DEUDA CORPORATIVA CHILE</t>
  </si>
  <si>
    <t>"A"</t>
  </si>
  <si>
    <t>FONDO DE INVERSION SANTANDER DEUDA CHILE</t>
  </si>
  <si>
    <t>FONDO DE INVERSION SANTANDER RENTA VARIABLE GLOBAL</t>
  </si>
  <si>
    <t>Fecha</t>
  </si>
  <si>
    <t>Valor Cuota</t>
  </si>
  <si>
    <t>Patrimonio Afecto</t>
  </si>
  <si>
    <t>Remuneracion</t>
  </si>
  <si>
    <t>Remuneracion Neta</t>
  </si>
  <si>
    <t>Patrimonio Desp Rescate</t>
  </si>
  <si>
    <t>Numero Participes</t>
  </si>
  <si>
    <t>Gastos operacionales</t>
  </si>
  <si>
    <t>Porcentaje Diario</t>
  </si>
  <si>
    <t>FI RV Global-A</t>
  </si>
  <si>
    <t>FI Deuda Corporativa-A</t>
  </si>
  <si>
    <t>FI Deuda Chile-FI Deuda Chile A</t>
  </si>
  <si>
    <t>Nom_Informe</t>
  </si>
  <si>
    <t>Nom_SVS</t>
  </si>
  <si>
    <t>Total Gastos</t>
  </si>
  <si>
    <t>Total activo</t>
  </si>
  <si>
    <t>Moneda</t>
  </si>
  <si>
    <t>Valor Libro</t>
  </si>
  <si>
    <t>Valor Económico</t>
  </si>
  <si>
    <t>Patrimonio Neto</t>
  </si>
  <si>
    <t>Activo Total</t>
  </si>
  <si>
    <t>Nº de Aportantes</t>
  </si>
  <si>
    <t>Nº Aportantes Institucionales</t>
  </si>
  <si>
    <t>Agencia</t>
  </si>
  <si>
    <t>A</t>
  </si>
  <si>
    <t>$$</t>
  </si>
  <si>
    <t>NA</t>
  </si>
  <si>
    <t>FI</t>
  </si>
  <si>
    <t>Comision Diaria</t>
  </si>
  <si>
    <t xml:space="preserve">TGC </t>
  </si>
  <si>
    <t>Limite</t>
  </si>
  <si>
    <t>Comentario</t>
  </si>
  <si>
    <t>Rem</t>
  </si>
  <si>
    <t>Com</t>
  </si>
  <si>
    <t>Dif</t>
  </si>
  <si>
    <t>==&gt;Buscar cuenta</t>
  </si>
  <si>
    <t>Small Cap</t>
  </si>
  <si>
    <t>Mixto</t>
  </si>
  <si>
    <t>Bonos</t>
  </si>
  <si>
    <t>Cuota de FI</t>
  </si>
  <si>
    <t>1,78  ACCIONES</t>
  </si>
  <si>
    <t>Clave</t>
  </si>
  <si>
    <t>1,72 BONOS</t>
  </si>
  <si>
    <t>Dia 91</t>
  </si>
  <si>
    <t>echa</t>
  </si>
  <si>
    <t>Dia 92</t>
  </si>
  <si>
    <t>FONDO DE INVERSIÓN SANTANDER DEUDA PRIVADA</t>
  </si>
  <si>
    <t>9754-3</t>
  </si>
  <si>
    <t>OT/OT</t>
  </si>
  <si>
    <t>"I"</t>
  </si>
  <si>
    <t>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</si>
</sst>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 &quot;$&quot;* #,##0.00_ ;_ &quot;$&quot;* \-#,##0.00_ ;_ &quot;$&quot;* &quot;-&quot;??_ ;_ @_ "/>
    <numFmt numFmtId="43" formatCode="_ * #,##0.00_ ;_ * \-#,##0.00_ ;_ * &quot;-&quot;??_ ;_ @_ "/>
    <numFmt numFmtId="171" formatCode="_-* #,##0.00_-;\-* #,##0.00_-;_-* &quot;-&quot;??_-;_-@_-"/>
    <numFmt numFmtId="174" formatCode="_-* #,##0_-;\-* #,##0_-;_-* &quot;-&quot;??_-;_-@_-"/>
    <numFmt numFmtId="175" formatCode="_-[$€-2]\ * #,##0.00_-;\-[$€-2]\ * #,##0.00_-;_-[$€-2]\ * &quot;-&quot;??_-"/>
    <numFmt numFmtId="176" formatCode="_(* #,##0_);_(* \(#,##0\);_(* &quot;-&quot;_);_(@_)"/>
    <numFmt numFmtId="177" formatCode="_(&quot;$&quot;* #,##0_);_(&quot;$&quot;* \(#,##0\);_(&quot;$&quot;* &quot;-&quot;_);_(@_)"/>
    <numFmt numFmtId="179" formatCode="_-* #,##0.0000000000_-;\-* #,##0.0000000000_-;_-* &quot;-&quot;??_-;_-@_-"/>
    <numFmt numFmtId="182" formatCode="0.0000"/>
  </numFmts>
  <fonts count="11" x14ac:knownFonts="1">
    <font>
      <sz val="10"/>
      <name val="Tahoma"/>
    </font>
    <font>
      <sz val="10"/>
      <name val="Tahoma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7.5"/>
      <color rgb="FF6666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9E9E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</borders>
  <cellStyleXfs count="18">
    <xf numFmtId="0" fontId="0" fillId="0" borderId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7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5" applyFont="1" applyFill="1"/>
    <xf numFmtId="0" fontId="2" fillId="0" borderId="0" xfId="0" applyFont="1"/>
    <xf numFmtId="14" fontId="2" fillId="0" borderId="0" xfId="0" applyNumberFormat="1" applyFont="1"/>
    <xf numFmtId="174" fontId="2" fillId="0" borderId="0" xfId="7" applyNumberFormat="1" applyFont="1"/>
    <xf numFmtId="171" fontId="2" fillId="0" borderId="0" xfId="7" applyNumberFormat="1" applyFont="1"/>
    <xf numFmtId="174" fontId="2" fillId="2" borderId="0" xfId="7" applyNumberFormat="1" applyFont="1" applyFill="1"/>
    <xf numFmtId="0" fontId="2" fillId="3" borderId="0" xfId="0" applyFont="1" applyFill="1"/>
    <xf numFmtId="0" fontId="2" fillId="0" borderId="1" xfId="15" applyFont="1" applyFill="1" applyBorder="1"/>
    <xf numFmtId="0" fontId="2" fillId="0" borderId="2" xfId="15" applyFont="1" applyFill="1" applyBorder="1"/>
    <xf numFmtId="14" fontId="2" fillId="0" borderId="0" xfId="15" applyNumberFormat="1" applyFont="1" applyFill="1"/>
    <xf numFmtId="49" fontId="2" fillId="0" borderId="3" xfId="15" applyNumberFormat="1" applyFont="1" applyFill="1" applyBorder="1" applyAlignment="1">
      <alignment horizontal="center"/>
    </xf>
    <xf numFmtId="49" fontId="2" fillId="0" borderId="1" xfId="15" applyNumberFormat="1" applyFont="1" applyFill="1" applyBorder="1" applyAlignment="1">
      <alignment horizontal="center"/>
    </xf>
    <xf numFmtId="0" fontId="2" fillId="0" borderId="4" xfId="15" applyFont="1" applyFill="1" applyBorder="1" applyAlignment="1">
      <alignment horizontal="center" vertical="center" wrapText="1"/>
    </xf>
    <xf numFmtId="0" fontId="2" fillId="0" borderId="5" xfId="15" applyFont="1" applyFill="1" applyBorder="1" applyAlignment="1">
      <alignment horizontal="center" vertical="center" wrapText="1"/>
    </xf>
    <xf numFmtId="0" fontId="2" fillId="0" borderId="0" xfId="15" applyFont="1" applyFill="1" applyBorder="1"/>
    <xf numFmtId="10" fontId="2" fillId="0" borderId="6" xfId="16" applyNumberFormat="1" applyFont="1" applyFill="1" applyBorder="1" applyAlignment="1">
      <alignment horizontal="justify" vertical="center" wrapText="1"/>
    </xf>
    <xf numFmtId="10" fontId="2" fillId="0" borderId="6" xfId="16" applyNumberFormat="1" applyFont="1" applyFill="1" applyBorder="1" applyAlignment="1">
      <alignment horizontal="right" vertical="center" wrapText="1"/>
    </xf>
    <xf numFmtId="10" fontId="2" fillId="0" borderId="6" xfId="16" applyNumberFormat="1" applyFont="1" applyFill="1" applyBorder="1"/>
    <xf numFmtId="0" fontId="5" fillId="0" borderId="0" xfId="0" applyFont="1"/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74" fontId="2" fillId="0" borderId="0" xfId="7" applyNumberFormat="1" applyFont="1" applyAlignment="1">
      <alignment horizontal="center"/>
    </xf>
    <xf numFmtId="171" fontId="2" fillId="0" borderId="0" xfId="7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74" fontId="2" fillId="3" borderId="0" xfId="7" applyNumberFormat="1" applyFont="1" applyFill="1"/>
    <xf numFmtId="174" fontId="2" fillId="2" borderId="0" xfId="7" applyNumberFormat="1" applyFont="1" applyFill="1" applyAlignment="1">
      <alignment horizontal="center"/>
    </xf>
    <xf numFmtId="174" fontId="2" fillId="0" borderId="0" xfId="7" applyNumberFormat="1" applyFont="1" applyFill="1" applyAlignment="1">
      <alignment horizontal="center"/>
    </xf>
    <xf numFmtId="174" fontId="2" fillId="0" borderId="0" xfId="7" applyNumberFormat="1" applyFont="1" applyFill="1"/>
    <xf numFmtId="3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/>
    </xf>
    <xf numFmtId="179" fontId="2" fillId="3" borderId="0" xfId="7" applyNumberFormat="1" applyFont="1" applyFill="1"/>
    <xf numFmtId="4" fontId="6" fillId="3" borderId="0" xfId="0" applyNumberFormat="1" applyFont="1" applyFill="1" applyProtection="1"/>
    <xf numFmtId="0" fontId="2" fillId="0" borderId="0" xfId="0" applyFont="1" applyFill="1"/>
    <xf numFmtId="171" fontId="2" fillId="0" borderId="0" xfId="7" applyNumberFormat="1" applyFont="1" applyFill="1"/>
    <xf numFmtId="3" fontId="2" fillId="4" borderId="0" xfId="0" applyNumberFormat="1" applyFont="1" applyFill="1"/>
    <xf numFmtId="0" fontId="5" fillId="3" borderId="7" xfId="0" applyFont="1" applyFill="1" applyBorder="1" applyAlignment="1">
      <alignment horizontal="center"/>
    </xf>
    <xf numFmtId="174" fontId="2" fillId="0" borderId="7" xfId="7" applyNumberFormat="1" applyFont="1" applyBorder="1"/>
    <xf numFmtId="22" fontId="2" fillId="0" borderId="0" xfId="0" applyNumberFormat="1" applyFont="1"/>
    <xf numFmtId="174" fontId="2" fillId="4" borderId="7" xfId="7" applyNumberFormat="1" applyFont="1" applyFill="1" applyBorder="1"/>
    <xf numFmtId="0" fontId="9" fillId="0" borderId="0" xfId="0" applyFont="1"/>
    <xf numFmtId="0" fontId="2" fillId="2" borderId="0" xfId="7" applyNumberFormat="1" applyFont="1" applyFill="1"/>
    <xf numFmtId="0" fontId="2" fillId="5" borderId="0" xfId="0" applyFont="1" applyFill="1"/>
    <xf numFmtId="182" fontId="2" fillId="0" borderId="0" xfId="0" applyNumberFormat="1" applyFont="1" applyFill="1"/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174" fontId="2" fillId="5" borderId="0" xfId="7" applyNumberFormat="1" applyFont="1" applyFill="1"/>
    <xf numFmtId="174" fontId="2" fillId="5" borderId="7" xfId="7" applyNumberFormat="1" applyFont="1" applyFill="1" applyBorder="1"/>
    <xf numFmtId="10" fontId="2" fillId="0" borderId="6" xfId="0" applyNumberFormat="1" applyFont="1" applyFill="1" applyBorder="1" applyAlignment="1">
      <alignment horizontal="right"/>
    </xf>
    <xf numFmtId="14" fontId="2" fillId="0" borderId="6" xfId="0" applyNumberFormat="1" applyFont="1" applyFill="1" applyBorder="1" applyAlignment="1">
      <alignment horizontal="right"/>
    </xf>
    <xf numFmtId="10" fontId="2" fillId="0" borderId="12" xfId="16" applyNumberFormat="1" applyFont="1" applyFill="1" applyBorder="1" applyAlignment="1">
      <alignment horizontal="center"/>
    </xf>
    <xf numFmtId="14" fontId="2" fillId="0" borderId="2" xfId="15" applyNumberFormat="1" applyFont="1" applyFill="1" applyBorder="1" applyAlignment="1">
      <alignment horizontal="center"/>
    </xf>
    <xf numFmtId="14" fontId="2" fillId="0" borderId="11" xfId="15" applyNumberFormat="1" applyFont="1" applyFill="1" applyBorder="1" applyAlignment="1">
      <alignment horizontal="center"/>
    </xf>
    <xf numFmtId="0" fontId="2" fillId="0" borderId="1" xfId="15" applyFont="1" applyFill="1" applyBorder="1" applyAlignment="1">
      <alignment horizontal="center"/>
    </xf>
    <xf numFmtId="0" fontId="2" fillId="0" borderId="8" xfId="15" applyFont="1" applyFill="1" applyBorder="1" applyAlignment="1">
      <alignment horizontal="center"/>
    </xf>
    <xf numFmtId="49" fontId="2" fillId="0" borderId="2" xfId="15" applyNumberFormat="1" applyFont="1" applyFill="1" applyBorder="1" applyAlignment="1">
      <alignment horizontal="center"/>
    </xf>
    <xf numFmtId="49" fontId="2" fillId="0" borderId="10" xfId="15" applyNumberFormat="1" applyFont="1" applyFill="1" applyBorder="1" applyAlignment="1">
      <alignment horizontal="center"/>
    </xf>
    <xf numFmtId="0" fontId="2" fillId="0" borderId="9" xfId="15" applyFont="1" applyFill="1" applyBorder="1" applyAlignment="1">
      <alignment horizontal="left"/>
    </xf>
    <xf numFmtId="0" fontId="2" fillId="0" borderId="8" xfId="15" applyFont="1" applyFill="1" applyBorder="1" applyAlignment="1">
      <alignment horizontal="left"/>
    </xf>
    <xf numFmtId="0" fontId="2" fillId="0" borderId="10" xfId="15" applyFont="1" applyFill="1" applyBorder="1" applyAlignment="1">
      <alignment horizontal="left"/>
    </xf>
    <xf numFmtId="0" fontId="2" fillId="0" borderId="11" xfId="15" applyFont="1" applyFill="1" applyBorder="1" applyAlignment="1">
      <alignment horizontal="left"/>
    </xf>
    <xf numFmtId="0" fontId="2" fillId="0" borderId="9" xfId="15" applyFont="1" applyFill="1" applyBorder="1" applyAlignment="1">
      <alignment horizontal="center"/>
    </xf>
  </cellXfs>
  <cellStyles count="18">
    <cellStyle name="Comma [0]" xfId="1"/>
    <cellStyle name="Comma_AMORTP1299" xfId="2"/>
    <cellStyle name="Currency [0]" xfId="3"/>
    <cellStyle name="Currency_AMORTP1299" xfId="4"/>
    <cellStyle name="Euro" xfId="5"/>
    <cellStyle name="Euro 2" xfId="6"/>
    <cellStyle name="Millares" xfId="7" builtinId="3"/>
    <cellStyle name="Millares 10" xfId="8"/>
    <cellStyle name="Millares 2" xfId="9"/>
    <cellStyle name="Millares 3" xfId="10"/>
    <cellStyle name="Normal" xfId="0" builtinId="0"/>
    <cellStyle name="Normal 2" xfId="11"/>
    <cellStyle name="Normal 3" xfId="12"/>
    <cellStyle name="Normal 4" xfId="13"/>
    <cellStyle name="Normal 5" xfId="14"/>
    <cellStyle name="Normal_Comisiones Maximas diarias" xfId="15"/>
    <cellStyle name="Porcentaje" xfId="16" builtinId="5"/>
    <cellStyle name="Porcentaje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MERCHANT\09\ANALIS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vs.cl/Analisis/1999/Merchant/06/Relacion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vs.cl/Analisis%202001/Investment/04/Prov-arthur-audi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vs.cl/TEMP/Analisis08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vs.cl/Analisis/1999/Merchant/09/CRO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vs.cl/Fondo%20de%20Inversi&#243;n/Plusvalia/Diario-Plusval&#237;a/DIARIOPLUSVAL&#205;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Hoja1 (5)"/>
      <sheetName val="Hoja1 (3)"/>
      <sheetName val="Endesa España"/>
      <sheetName val="SEGUROS"/>
      <sheetName val="CXC GOLF"/>
      <sheetName val="Hoja de Trabajo"/>
      <sheetName val="Hoja1 (2)"/>
      <sheetName val="2111002"/>
      <sheetName val="Hoja1 (4)"/>
      <sheetName val="SPF"/>
      <sheetName val="Hoja1"/>
      <sheetName val="FACTURAS"/>
      <sheetName val="Créditos_Merchant"/>
      <sheetName val="Plusvalías"/>
      <sheetName val="Patrimonio"/>
      <sheetName val="Fut. Inflacion"/>
      <sheetName val="Swiss"/>
      <sheetName val="Ctos. de Adq"/>
      <sheetName val="1101001"/>
      <sheetName val="1104002"/>
      <sheetName val="1112001"/>
      <sheetName val="1112004"/>
      <sheetName val="1112009"/>
      <sheetName val="1113003"/>
      <sheetName val="1113004"/>
      <sheetName val="1113016"/>
      <sheetName val="11130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8005"/>
      <sheetName val="2118023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op. fut."/>
      <sheetName val="Resultado op. fut. (2)"/>
      <sheetName val="Cargabal"/>
      <sheetName val="facturas"/>
      <sheetName val="Hoja1"/>
      <sheetName val="Patrimonio"/>
      <sheetName val="Costo de Adq."/>
      <sheetName val="1102017 "/>
      <sheetName val="1101001"/>
      <sheetName val="1101002"/>
      <sheetName val="1101003"/>
      <sheetName val="1104002"/>
      <sheetName val="1104003"/>
      <sheetName val="1107013"/>
      <sheetName val="1112002"/>
      <sheetName val="1112001"/>
      <sheetName val="1112009"/>
      <sheetName val="1113003"/>
      <sheetName val="1113050 CTC"/>
      <sheetName val="1113050 CTC (2)"/>
      <sheetName val="1114001"/>
      <sheetName val="1114004"/>
      <sheetName val="1117001"/>
      <sheetName val="1117018"/>
      <sheetName val="1117035"/>
      <sheetName val="1118003"/>
      <sheetName val="1307003"/>
      <sheetName val="2105006"/>
      <sheetName val="2107002"/>
      <sheetName val="2107037"/>
      <sheetName val="2111004"/>
      <sheetName val="2111004(2)"/>
      <sheetName val="2111005"/>
      <sheetName val="2111007 "/>
      <sheetName val="2111009"/>
      <sheetName val="2111021"/>
      <sheetName val="2111022 (usd)"/>
      <sheetName val="2111032 (VIGENTE)"/>
      <sheetName val="2111037"/>
      <sheetName val="2112006"/>
      <sheetName val="2113002"/>
      <sheetName val="2113005"/>
      <sheetName val="2117001"/>
      <sheetName val="2118002"/>
      <sheetName val="2118024"/>
      <sheetName val="2118024 (2)"/>
      <sheetName val="2118020"/>
      <sheetName val="2118020 (2)"/>
      <sheetName val="2118025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es"/>
      <sheetName val="B_Raíces"/>
      <sheetName val="Bs_RsProyecto"/>
      <sheetName val="CUOTAS_FIP"/>
      <sheetName val="Torreón"/>
      <sheetName val="Holanda 1"/>
      <sheetName val="Holanda 2"/>
      <sheetName val="Otros Pas. M.y L."/>
      <sheetName val="Antic. Prom. C_Vta"/>
      <sheetName val="ValFondo"/>
      <sheetName val="Otros_Activos"/>
      <sheetName val="Dev_Arr"/>
      <sheetName val="Préstamos"/>
      <sheetName val="Creditos_UF"/>
      <sheetName val="Resumen General"/>
      <sheetName val="Comis_Fija "/>
      <sheetName val="Balance"/>
      <sheetName val="Valor_Dia"/>
      <sheetName val="Promedios"/>
      <sheetName val="Macro1"/>
      <sheetName val="Análisis Fin de Mes"/>
      <sheetName val="Pas.Compraventa Empresas"/>
      <sheetName val="Pas.Compraventa Antupiren R (2)"/>
      <sheetName val="Pas.Compraventa Antupiren Reser"/>
      <sheetName val="Opción Compra Activos"/>
      <sheetName val="Acc Soc Inmobiliaria"/>
      <sheetName val="Retension_Constructoras"/>
      <sheetName val="PagaréCopeva"/>
      <sheetName val="Particip.Proyec."/>
      <sheetName val="Pagare COPEVA"/>
      <sheetName val="Aporte 1ª Opcion"/>
      <sheetName val="Aporte 2ª Opcion "/>
      <sheetName val="Com_Var."/>
      <sheetName val="Recal_CV"/>
      <sheetName val="Recal_CF"/>
      <sheetName val="CUOTAS FIP"/>
      <sheetName val="Pas.Compraventa"/>
      <sheetName val="Dif.Clínica Astra"/>
      <sheetName val="CIRC. 939 "/>
      <sheetName val="Morosidad"/>
      <sheetName val="Resumen Leasing"/>
      <sheetName val="Hoja1"/>
      <sheetName val="Vencimientos"/>
      <sheetName val="A.J. Copeva"/>
      <sheetName val="Tabla UF Valdia"/>
      <sheetName val="Análisis Ded. x Leasing"/>
      <sheetName val="Denham"/>
      <sheetName val="RES_COM_VAR"/>
      <sheetName val="Leas_Anticipado"/>
      <sheetName val="Detalle Activos"/>
      <sheetName val="Detalle Activos (2)"/>
      <sheetName val="Leas_01"/>
      <sheetName val="Leas_05"/>
      <sheetName val="Leas_07"/>
      <sheetName val="Leas_10"/>
      <sheetName val="Leas_13"/>
      <sheetName val="Leas_15"/>
      <sheetName val="Leas_20"/>
      <sheetName val="Leas_21"/>
      <sheetName val="Leas_24"/>
      <sheetName val="Leas_26"/>
      <sheetName val="Leas_28"/>
      <sheetName val="Leas_29"/>
      <sheetName val="Leas_30"/>
      <sheetName val="Deuvan"/>
      <sheetName val="Det_Activ"/>
      <sheetName val="Póliza Garantía"/>
      <sheetName val="Amort.Opción"/>
      <sheetName val="Det-Activo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zoomScaleNormal="100" workbookViewId="0">
      <selection activeCell="B16" sqref="B16"/>
    </sheetView>
  </sheetViews>
  <sheetFormatPr baseColWidth="10" defaultColWidth="11.453125" defaultRowHeight="10" x14ac:dyDescent="0.2"/>
  <cols>
    <col min="1" max="1" width="56.54296875" style="34" bestFit="1" customWidth="1"/>
    <col min="2" max="2" width="23.7265625" style="34" bestFit="1" customWidth="1"/>
    <col min="3" max="3" width="8.7265625" style="34" bestFit="1" customWidth="1"/>
    <col min="4" max="4" width="12.1796875" style="34" customWidth="1"/>
    <col min="5" max="5" width="16.54296875" style="28" bestFit="1" customWidth="1"/>
    <col min="6" max="6" width="14.26953125" style="28" bestFit="1" customWidth="1"/>
    <col min="7" max="7" width="27.453125" style="6" customWidth="1"/>
    <col min="8" max="8" width="27.453125" style="28" customWidth="1"/>
    <col min="9" max="9" width="13.54296875" style="28" bestFit="1" customWidth="1"/>
    <col min="10" max="10" width="16.453125" style="6" bestFit="1" customWidth="1"/>
    <col min="11" max="11" width="12.7265625" style="35" bestFit="1" customWidth="1"/>
    <col min="12" max="12" width="13.1796875" style="34" bestFit="1" customWidth="1"/>
    <col min="13" max="13" width="13.1796875" style="34" customWidth="1"/>
    <col min="14" max="14" width="50.54296875" style="34" bestFit="1" customWidth="1"/>
    <col min="15" max="15" width="13.1796875" style="34" bestFit="1" customWidth="1"/>
    <col min="16" max="16" width="4.81640625" style="34" bestFit="1" customWidth="1"/>
    <col min="17" max="17" width="17.453125" style="34" customWidth="1"/>
    <col min="18" max="18" width="11.453125" style="34"/>
    <col min="19" max="19" width="23.7265625" style="34" bestFit="1" customWidth="1"/>
    <col min="20" max="20" width="11.453125" style="34"/>
    <col min="21" max="21" width="14.1796875" style="34" customWidth="1"/>
    <col min="22" max="22" width="15.26953125" style="34" bestFit="1" customWidth="1"/>
    <col min="23" max="16384" width="11.453125" style="34"/>
  </cols>
  <sheetData>
    <row r="1" spans="1:22" s="2" customFormat="1" ht="10.5" x14ac:dyDescent="0.25">
      <c r="A1" s="2" t="s">
        <v>154</v>
      </c>
      <c r="B1" s="21" t="s">
        <v>40</v>
      </c>
      <c r="C1" s="21" t="s">
        <v>113</v>
      </c>
      <c r="D1" s="21" t="s">
        <v>114</v>
      </c>
      <c r="E1" s="27" t="s">
        <v>115</v>
      </c>
      <c r="F1" s="27" t="s">
        <v>116</v>
      </c>
      <c r="G1" s="26" t="s">
        <v>117</v>
      </c>
      <c r="H1" s="22" t="s">
        <v>118</v>
      </c>
      <c r="I1" s="22" t="s">
        <v>119</v>
      </c>
      <c r="J1" s="26" t="s">
        <v>120</v>
      </c>
      <c r="K1" s="23" t="s">
        <v>121</v>
      </c>
      <c r="L1" s="24" t="s">
        <v>127</v>
      </c>
      <c r="M1" s="24" t="s">
        <v>128</v>
      </c>
      <c r="N1" s="24" t="s">
        <v>126</v>
      </c>
      <c r="O1" s="24" t="s">
        <v>141</v>
      </c>
      <c r="P1" s="24" t="s">
        <v>142</v>
      </c>
      <c r="Q1" s="24" t="s">
        <v>144</v>
      </c>
      <c r="S1" s="24" t="s">
        <v>140</v>
      </c>
      <c r="T1" s="24" t="s">
        <v>143</v>
      </c>
      <c r="V1" s="19" t="s">
        <v>153</v>
      </c>
    </row>
    <row r="2" spans="1:22" s="2" customFormat="1" ht="10.5" x14ac:dyDescent="0.25">
      <c r="A2" s="2" t="str">
        <f>N2&amp;C2</f>
        <v>FONDO DE INVERSION SANTANDER DEUDA CORPORATIVA CHILE43191</v>
      </c>
      <c r="B2" s="2" t="s">
        <v>123</v>
      </c>
      <c r="C2" s="3">
        <v>43191</v>
      </c>
      <c r="D2" s="2">
        <v>1065.3400999999999</v>
      </c>
      <c r="E2" s="28">
        <v>55171986739</v>
      </c>
      <c r="F2" s="28">
        <v>1284827</v>
      </c>
      <c r="G2" s="6">
        <v>1079686.55</v>
      </c>
      <c r="H2" s="4">
        <v>55174455791</v>
      </c>
      <c r="I2" s="4">
        <v>4</v>
      </c>
      <c r="J2" s="6">
        <v>0</v>
      </c>
      <c r="K2" s="5">
        <v>4.4999999999999997E-3</v>
      </c>
      <c r="L2" s="25">
        <f>+G2+J2</f>
        <v>1079686.55</v>
      </c>
      <c r="M2" s="25">
        <f>SUMIFS(Parametros!$P:$P,Parametros!$J:$J,'Corp-Deuda-RVG'!C2,Parametros!$I:$I,'Corp-Deuda-RVG'!N2)</f>
        <v>55272815180</v>
      </c>
      <c r="N2" s="7" t="str">
        <f>VLOOKUP(B2,Parametros!$A$1:$B$7,2,0)</f>
        <v>FONDO DE INVERSION SANTANDER DEUDA CORPORATIVA CHILE</v>
      </c>
      <c r="O2" s="32">
        <f>(L2/M2)*365</f>
        <v>7.1298266510694489E-3</v>
      </c>
      <c r="P2" s="33">
        <f>ROUND(O2*100,2)</f>
        <v>0.71</v>
      </c>
      <c r="Q2" s="7" t="str">
        <f>IF(B2=$S$2,IF(P2&gt;$T$2,"EXCESO","OK"),IF(B2=$S$3,IF(P2&gt;$T$3,"EXCESO","OK"),IF(B2=$S$4,IF(P2&gt;$T$4,"EXCESO","OK"),"OTRO")))</f>
        <v>OK</v>
      </c>
      <c r="S2" s="2" t="s">
        <v>122</v>
      </c>
      <c r="T2" s="43">
        <v>2.4</v>
      </c>
      <c r="U2" s="43" t="s">
        <v>152</v>
      </c>
      <c r="V2" s="19" t="s">
        <v>155</v>
      </c>
    </row>
    <row r="3" spans="1:22" s="2" customFormat="1" x14ac:dyDescent="0.2">
      <c r="A3" s="2" t="str">
        <f t="shared" ref="A3:A66" si="0">N3&amp;C3</f>
        <v>FONDO DE INVERSION SANTANDER DEUDA CHILE43191</v>
      </c>
      <c r="B3" s="2" t="s">
        <v>124</v>
      </c>
      <c r="C3" s="3">
        <v>43191</v>
      </c>
      <c r="D3" s="2">
        <v>1006.4103</v>
      </c>
      <c r="E3" s="28">
        <v>9353980127</v>
      </c>
      <c r="F3" s="28">
        <v>153764</v>
      </c>
      <c r="G3" s="6">
        <v>129213.45</v>
      </c>
      <c r="H3" s="4">
        <v>9353826363</v>
      </c>
      <c r="I3" s="4">
        <v>2</v>
      </c>
      <c r="J3" s="6">
        <v>384426</v>
      </c>
      <c r="K3" s="5">
        <v>1E-3</v>
      </c>
      <c r="L3" s="25">
        <f t="shared" ref="L3:L66" si="1">+G3+J3</f>
        <v>513639.45</v>
      </c>
      <c r="M3" s="25">
        <f>SUMIFS(Parametros!$P:$P,Parametros!$J:$J,'Corp-Deuda-RVG'!C3,Parametros!$I:$I,'Corp-Deuda-RVG'!N3)</f>
        <v>9379834866</v>
      </c>
      <c r="N3" s="7" t="str">
        <f>VLOOKUP(B3,Parametros!$A$1:$B$7,2,0)</f>
        <v>FONDO DE INVERSION SANTANDER DEUDA CHILE</v>
      </c>
      <c r="O3" s="32">
        <f t="shared" ref="O3:O66" si="2">(L3/M3)*365</f>
        <v>1.9987388043426136E-2</v>
      </c>
      <c r="P3" s="33">
        <f t="shared" ref="P3:P66" si="3">ROUND(O3*100,2)</f>
        <v>2</v>
      </c>
      <c r="Q3" s="7" t="str">
        <f t="shared" ref="Q3:Q66" si="4">IF(B3=$S$2,IF(P3&gt;$T$2,"EXCESO","OK"),IF(B3=$S$3,IF(P3&gt;$T$3,"EXCESO","OK"),IF(B3=$S$4,IF(P3&gt;$T$4,"EXCESO","OK"),"OTRO")))</f>
        <v>EXCESO</v>
      </c>
      <c r="S3" s="2" t="s">
        <v>123</v>
      </c>
      <c r="T3" s="2">
        <v>1.72</v>
      </c>
      <c r="U3" s="2" t="s">
        <v>151</v>
      </c>
    </row>
    <row r="4" spans="1:22" s="2" customFormat="1" x14ac:dyDescent="0.2">
      <c r="A4" s="2" t="str">
        <f t="shared" si="0"/>
        <v>FONDO DE INVERSION SANTANDER RENTA VARIABLE GLOBAL43191</v>
      </c>
      <c r="B4" s="2" t="s">
        <v>122</v>
      </c>
      <c r="C4" s="3">
        <v>43191</v>
      </c>
      <c r="D4" s="2">
        <v>952.15150000000006</v>
      </c>
      <c r="E4" s="28">
        <v>5851588217</v>
      </c>
      <c r="F4" s="28">
        <v>240476</v>
      </c>
      <c r="G4" s="6">
        <v>202080.67</v>
      </c>
      <c r="H4" s="4">
        <v>5851347741</v>
      </c>
      <c r="I4" s="4">
        <v>2</v>
      </c>
      <c r="J4" s="6">
        <v>160322</v>
      </c>
      <c r="K4" s="5">
        <v>-6.7999999999999996E-3</v>
      </c>
      <c r="L4" s="25">
        <f t="shared" si="1"/>
        <v>362402.67000000004</v>
      </c>
      <c r="M4" s="25">
        <f>SUMIFS(Parametros!$P:$P,Parametros!$J:$J,'Corp-Deuda-RVG'!C4,Parametros!$I:$I,'Corp-Deuda-RVG'!N4)</f>
        <v>5896765080</v>
      </c>
      <c r="N4" s="7" t="str">
        <f>VLOOKUP(B4,Parametros!$A$1:$B$7,2,0)</f>
        <v>FONDO DE INVERSION SANTANDER RENTA VARIABLE GLOBAL</v>
      </c>
      <c r="O4" s="32">
        <f t="shared" si="2"/>
        <v>2.2432125539245666E-2</v>
      </c>
      <c r="P4" s="33">
        <f t="shared" si="3"/>
        <v>2.2400000000000002</v>
      </c>
      <c r="Q4" s="7" t="str">
        <f t="shared" si="4"/>
        <v>OK</v>
      </c>
      <c r="S4" s="2" t="s">
        <v>124</v>
      </c>
      <c r="T4" s="43">
        <v>1.72</v>
      </c>
      <c r="U4" s="43" t="s">
        <v>151</v>
      </c>
    </row>
    <row r="5" spans="1:22" s="2" customFormat="1" x14ac:dyDescent="0.2">
      <c r="A5" s="2" t="str">
        <f t="shared" si="0"/>
        <v>FONDO DE INVERSION SANTANDER DEUDA CORPORATIVA CHILE43192</v>
      </c>
      <c r="B5" s="2" t="s">
        <v>123</v>
      </c>
      <c r="C5" s="3">
        <v>43192</v>
      </c>
      <c r="D5" s="2">
        <v>1065.6621</v>
      </c>
      <c r="E5" s="28">
        <v>55174455791</v>
      </c>
      <c r="F5" s="28">
        <v>1284885</v>
      </c>
      <c r="G5" s="6">
        <v>1079735.29</v>
      </c>
      <c r="H5" s="4">
        <v>55191131930</v>
      </c>
      <c r="I5" s="4">
        <v>4</v>
      </c>
      <c r="J5" s="6">
        <v>0</v>
      </c>
      <c r="K5" s="5">
        <v>3.0200000000000001E-2</v>
      </c>
      <c r="L5" s="25">
        <f t="shared" si="1"/>
        <v>1079735.29</v>
      </c>
      <c r="M5" s="25">
        <f>SUMIFS(Parametros!$P:$P,Parametros!$J:$J,'Corp-Deuda-RVG'!C5,Parametros!$I:$I,'Corp-Deuda-RVG'!N5)</f>
        <v>55285712488</v>
      </c>
      <c r="N5" s="7" t="str">
        <f>VLOOKUP(B5,Parametros!$A$1:$B$7,2,0)</f>
        <v>FONDO DE INVERSION SANTANDER DEUDA CORPORATIVA CHILE</v>
      </c>
      <c r="O5" s="32">
        <f t="shared" si="2"/>
        <v>7.1284851567308977E-3</v>
      </c>
      <c r="P5" s="33">
        <f t="shared" si="3"/>
        <v>0.71</v>
      </c>
      <c r="Q5" s="7" t="str">
        <f t="shared" si="4"/>
        <v>OK</v>
      </c>
    </row>
    <row r="6" spans="1:22" s="2" customFormat="1" x14ac:dyDescent="0.2">
      <c r="A6" s="2" t="str">
        <f t="shared" si="0"/>
        <v>FONDO DE INVERSION SANTANDER DEUDA CHILE43192</v>
      </c>
      <c r="B6" s="2" t="s">
        <v>124</v>
      </c>
      <c r="C6" s="3">
        <v>43192</v>
      </c>
      <c r="D6" s="2">
        <v>1006.603</v>
      </c>
      <c r="E6" s="28">
        <v>9904877352</v>
      </c>
      <c r="F6" s="28">
        <v>162820</v>
      </c>
      <c r="G6" s="6">
        <v>136823.53</v>
      </c>
      <c r="H6" s="4">
        <v>9904714532</v>
      </c>
      <c r="I6" s="4">
        <v>3</v>
      </c>
      <c r="J6" s="6">
        <v>407066</v>
      </c>
      <c r="K6" s="5">
        <v>1.9099999999999999E-2</v>
      </c>
      <c r="L6" s="25">
        <f t="shared" si="1"/>
        <v>543889.53</v>
      </c>
      <c r="M6" s="25">
        <f>SUMIFS(Parametros!$P:$P,Parametros!$J:$J,'Corp-Deuda-RVG'!C6,Parametros!$I:$I,'Corp-Deuda-RVG'!N6)</f>
        <v>9930677870</v>
      </c>
      <c r="N6" s="7" t="str">
        <f>VLOOKUP(B6,Parametros!$A$1:$B$7,2,0)</f>
        <v>FONDO DE INVERSION SANTANDER DEUDA CHILE</v>
      </c>
      <c r="O6" s="32">
        <f t="shared" si="2"/>
        <v>1.9990546571822292E-2</v>
      </c>
      <c r="P6" s="33">
        <f t="shared" si="3"/>
        <v>2</v>
      </c>
      <c r="Q6" s="7" t="str">
        <f t="shared" si="4"/>
        <v>EXCESO</v>
      </c>
    </row>
    <row r="7" spans="1:22" s="2" customFormat="1" x14ac:dyDescent="0.2">
      <c r="A7" s="2" t="str">
        <f t="shared" si="0"/>
        <v>FONDO DE INVERSION SANTANDER RENTA VARIABLE GLOBAL43192</v>
      </c>
      <c r="B7" s="2" t="s">
        <v>122</v>
      </c>
      <c r="C7" s="3">
        <v>43192</v>
      </c>
      <c r="D7" s="2">
        <v>935.74639999999999</v>
      </c>
      <c r="E7" s="28">
        <v>5750768370</v>
      </c>
      <c r="F7" s="28">
        <v>236333</v>
      </c>
      <c r="G7" s="6">
        <v>198599.16</v>
      </c>
      <c r="H7" s="4">
        <v>5750532037</v>
      </c>
      <c r="I7" s="4">
        <v>2</v>
      </c>
      <c r="J7" s="6">
        <v>157560</v>
      </c>
      <c r="K7" s="5">
        <v>-1.7230000000000001</v>
      </c>
      <c r="L7" s="25">
        <f t="shared" si="1"/>
        <v>356159.16000000003</v>
      </c>
      <c r="M7" s="25">
        <f>SUMIFS(Parametros!$P:$P,Parametros!$J:$J,'Corp-Deuda-RVG'!C7,Parametros!$I:$I,'Corp-Deuda-RVG'!N7)</f>
        <v>5761577534</v>
      </c>
      <c r="N7" s="7" t="str">
        <f>VLOOKUP(B7,Parametros!$A$1:$B$7,2,0)</f>
        <v>FONDO DE INVERSION SANTANDER RENTA VARIABLE GLOBAL</v>
      </c>
      <c r="O7" s="32">
        <f t="shared" si="2"/>
        <v>2.256293395912148E-2</v>
      </c>
      <c r="P7" s="33">
        <f t="shared" si="3"/>
        <v>2.2599999999999998</v>
      </c>
      <c r="Q7" s="7" t="str">
        <f t="shared" si="4"/>
        <v>OK</v>
      </c>
    </row>
    <row r="8" spans="1:22" s="2" customFormat="1" x14ac:dyDescent="0.2">
      <c r="A8" s="2" t="str">
        <f t="shared" si="0"/>
        <v>FONDO DE INVERSION SANTANDER DEUDA CORPORATIVA CHILE43193</v>
      </c>
      <c r="B8" s="2" t="s">
        <v>123</v>
      </c>
      <c r="C8" s="3">
        <v>43193</v>
      </c>
      <c r="D8" s="2">
        <v>1066.7998</v>
      </c>
      <c r="E8" s="28">
        <v>55191131930</v>
      </c>
      <c r="F8" s="28">
        <v>1285273</v>
      </c>
      <c r="G8" s="6">
        <v>1080061.3400000001</v>
      </c>
      <c r="H8" s="4">
        <v>55250053684</v>
      </c>
      <c r="I8" s="4">
        <v>0</v>
      </c>
      <c r="J8" s="6">
        <v>0</v>
      </c>
      <c r="K8" s="5">
        <v>0.10680000000000001</v>
      </c>
      <c r="L8" s="25">
        <f t="shared" si="1"/>
        <v>1080061.3400000001</v>
      </c>
      <c r="M8" s="25">
        <f>SUMIFS(Parametros!$P:$P,Parametros!$J:$J,'Corp-Deuda-RVG'!C8,Parametros!$I:$I,'Corp-Deuda-RVG'!N8)</f>
        <v>55344710317</v>
      </c>
      <c r="N8" s="7" t="str">
        <f>VLOOKUP(B8,Parametros!$A$1:$B$7,2,0)</f>
        <v>FONDO DE INVERSION SANTANDER DEUDA CORPORATIVA CHILE</v>
      </c>
      <c r="O8" s="32">
        <f t="shared" si="2"/>
        <v>7.1230364535652541E-3</v>
      </c>
      <c r="P8" s="33">
        <f t="shared" si="3"/>
        <v>0.71</v>
      </c>
      <c r="Q8" s="7" t="str">
        <f t="shared" si="4"/>
        <v>OK</v>
      </c>
    </row>
    <row r="9" spans="1:22" s="2" customFormat="1" x14ac:dyDescent="0.2">
      <c r="A9" s="2" t="str">
        <f t="shared" si="0"/>
        <v>FONDO DE INVERSION SANTANDER DEUDA CHILE43193</v>
      </c>
      <c r="B9" s="2" t="s">
        <v>124</v>
      </c>
      <c r="C9" s="3">
        <v>43193</v>
      </c>
      <c r="D9" s="2">
        <v>1006.9321</v>
      </c>
      <c r="E9" s="28">
        <v>9908115841</v>
      </c>
      <c r="F9" s="28">
        <v>162873</v>
      </c>
      <c r="G9" s="6">
        <v>136868.07</v>
      </c>
      <c r="H9" s="4">
        <v>9907952968</v>
      </c>
      <c r="I9" s="4">
        <v>0</v>
      </c>
      <c r="J9" s="6">
        <v>407200</v>
      </c>
      <c r="K9" s="5">
        <v>3.27E-2</v>
      </c>
      <c r="L9" s="25">
        <f t="shared" si="1"/>
        <v>544068.07000000007</v>
      </c>
      <c r="M9" s="25">
        <f>SUMIFS(Parametros!$P:$P,Parametros!$J:$J,'Corp-Deuda-RVG'!C9,Parametros!$I:$I,'Corp-Deuda-RVG'!N9)</f>
        <v>9934323559</v>
      </c>
      <c r="N9" s="7" t="str">
        <f>VLOOKUP(B9,Parametros!$A$1:$B$7,2,0)</f>
        <v>FONDO DE INVERSION SANTANDER DEUDA CHILE</v>
      </c>
      <c r="O9" s="32">
        <f t="shared" si="2"/>
        <v>1.9989770251653632E-2</v>
      </c>
      <c r="P9" s="33">
        <f>ROUND(O9*100,2)</f>
        <v>2</v>
      </c>
      <c r="Q9" s="7" t="str">
        <f t="shared" si="4"/>
        <v>EXCESO</v>
      </c>
    </row>
    <row r="10" spans="1:22" s="2" customFormat="1" x14ac:dyDescent="0.2">
      <c r="A10" s="2" t="str">
        <f t="shared" si="0"/>
        <v>FONDO DE INVERSION SANTANDER RENTA VARIABLE GLOBAL43193</v>
      </c>
      <c r="B10" s="2" t="s">
        <v>122</v>
      </c>
      <c r="C10" s="3">
        <v>43193</v>
      </c>
      <c r="D10" s="2">
        <v>944.68470000000002</v>
      </c>
      <c r="E10" s="28">
        <v>5805700142</v>
      </c>
      <c r="F10" s="28">
        <v>238590</v>
      </c>
      <c r="G10" s="6">
        <v>200495.8</v>
      </c>
      <c r="H10" s="4">
        <v>5805461552</v>
      </c>
      <c r="I10" s="4">
        <v>0</v>
      </c>
      <c r="J10" s="6">
        <v>159065</v>
      </c>
      <c r="K10" s="5">
        <v>0.95520000000000005</v>
      </c>
      <c r="L10" s="25">
        <f t="shared" si="1"/>
        <v>359560.8</v>
      </c>
      <c r="M10" s="25">
        <f>SUMIFS(Parametros!$P:$P,Parametros!$J:$J,'Corp-Deuda-RVG'!C10,Parametros!$I:$I,'Corp-Deuda-RVG'!N10)</f>
        <v>5816668371</v>
      </c>
      <c r="N10" s="7" t="str">
        <f>VLOOKUP(B10,Parametros!$A$1:$B$7,2,0)</f>
        <v>FONDO DE INVERSION SANTANDER RENTA VARIABLE GLOBAL</v>
      </c>
      <c r="O10" s="32">
        <f t="shared" si="2"/>
        <v>2.2562691153980522E-2</v>
      </c>
      <c r="P10" s="33">
        <f t="shared" si="3"/>
        <v>2.2599999999999998</v>
      </c>
      <c r="Q10" s="7" t="str">
        <f t="shared" si="4"/>
        <v>OK</v>
      </c>
    </row>
    <row r="11" spans="1:22" s="2" customFormat="1" x14ac:dyDescent="0.2">
      <c r="A11" s="2" t="str">
        <f t="shared" si="0"/>
        <v>FONDO DE INVERSION SANTANDER DEUDA CORPORATIVA CHILE43194</v>
      </c>
      <c r="B11" s="2" t="s">
        <v>123</v>
      </c>
      <c r="C11" s="3">
        <v>43194</v>
      </c>
      <c r="D11" s="2">
        <v>1067.6343999999999</v>
      </c>
      <c r="E11" s="28">
        <v>55250053684</v>
      </c>
      <c r="F11" s="28">
        <v>1286645</v>
      </c>
      <c r="G11" s="6">
        <v>1081214.29</v>
      </c>
      <c r="H11" s="4">
        <v>55293280060</v>
      </c>
      <c r="I11" s="4">
        <v>4</v>
      </c>
      <c r="J11" s="6">
        <v>0</v>
      </c>
      <c r="K11" s="5">
        <v>7.8200000000000006E-2</v>
      </c>
      <c r="L11" s="25">
        <f t="shared" si="1"/>
        <v>1081214.29</v>
      </c>
      <c r="M11" s="25">
        <f>SUMIFS(Parametros!$P:$P,Parametros!$J:$J,'Corp-Deuda-RVG'!C11,Parametros!$I:$I,'Corp-Deuda-RVG'!N11)</f>
        <v>55388013811</v>
      </c>
      <c r="N11" s="7" t="str">
        <f>VLOOKUP(B11,Parametros!$A$1:$B$7,2,0)</f>
        <v>FONDO DE INVERSION SANTANDER DEUDA CORPORATIVA CHILE</v>
      </c>
      <c r="O11" s="32">
        <f t="shared" si="2"/>
        <v>7.1250653110009931E-3</v>
      </c>
      <c r="P11" s="33">
        <f t="shared" si="3"/>
        <v>0.71</v>
      </c>
      <c r="Q11" s="7" t="str">
        <f t="shared" si="4"/>
        <v>OK</v>
      </c>
    </row>
    <row r="12" spans="1:22" s="2" customFormat="1" x14ac:dyDescent="0.2">
      <c r="A12" s="2" t="str">
        <f t="shared" si="0"/>
        <v>FONDO DE INVERSION SANTANDER DEUDA CHILE43194</v>
      </c>
      <c r="B12" s="2" t="s">
        <v>124</v>
      </c>
      <c r="C12" s="3">
        <v>43194</v>
      </c>
      <c r="D12" s="2">
        <v>1007.2418</v>
      </c>
      <c r="E12" s="28">
        <v>9911163577</v>
      </c>
      <c r="F12" s="28">
        <v>162923</v>
      </c>
      <c r="G12" s="6">
        <v>136910.07999999999</v>
      </c>
      <c r="H12" s="4">
        <v>9911000654</v>
      </c>
      <c r="I12" s="4">
        <v>2</v>
      </c>
      <c r="J12" s="6">
        <v>407325</v>
      </c>
      <c r="K12" s="5">
        <v>3.0800000000000001E-2</v>
      </c>
      <c r="L12" s="25">
        <f t="shared" si="1"/>
        <v>544235.07999999996</v>
      </c>
      <c r="M12" s="25">
        <f>SUMIFS(Parametros!$P:$P,Parametros!$J:$J,'Corp-Deuda-RVG'!C12,Parametros!$I:$I,'Corp-Deuda-RVG'!N12)</f>
        <v>9937778620</v>
      </c>
      <c r="N12" s="7" t="str">
        <f>VLOOKUP(B12,Parametros!$A$1:$B$7,2,0)</f>
        <v>FONDO DE INVERSION SANTANDER DEUDA CHILE</v>
      </c>
      <c r="O12" s="32">
        <f t="shared" si="2"/>
        <v>1.9988954453082793E-2</v>
      </c>
      <c r="P12" s="33">
        <f t="shared" si="3"/>
        <v>2</v>
      </c>
      <c r="Q12" s="7" t="str">
        <f t="shared" si="4"/>
        <v>EXCESO</v>
      </c>
    </row>
    <row r="13" spans="1:22" s="2" customFormat="1" x14ac:dyDescent="0.2">
      <c r="A13" s="2" t="str">
        <f t="shared" si="0"/>
        <v>FONDO DE INVERSION SANTANDER RENTA VARIABLE GLOBAL43194</v>
      </c>
      <c r="B13" s="2" t="s">
        <v>122</v>
      </c>
      <c r="C13" s="3">
        <v>43194</v>
      </c>
      <c r="D13" s="2">
        <v>952.54480000000001</v>
      </c>
      <c r="E13" s="28">
        <v>5854005879</v>
      </c>
      <c r="F13" s="28">
        <v>240576</v>
      </c>
      <c r="G13" s="6">
        <v>202164.71</v>
      </c>
      <c r="H13" s="4">
        <v>5853765303</v>
      </c>
      <c r="I13" s="4">
        <v>2</v>
      </c>
      <c r="J13" s="6">
        <v>160388</v>
      </c>
      <c r="K13" s="5">
        <v>0.83199999999999996</v>
      </c>
      <c r="L13" s="25">
        <f t="shared" si="1"/>
        <v>362552.70999999996</v>
      </c>
      <c r="M13" s="25">
        <f>SUMIFS(Parametros!$P:$P,Parametros!$J:$J,'Corp-Deuda-RVG'!C13,Parametros!$I:$I,'Corp-Deuda-RVG'!N13)</f>
        <v>5865134496</v>
      </c>
      <c r="N13" s="7" t="str">
        <f>VLOOKUP(B13,Parametros!$A$1:$B$7,2,0)</f>
        <v>FONDO DE INVERSION SANTANDER RENTA VARIABLE GLOBAL</v>
      </c>
      <c r="O13" s="32">
        <f t="shared" si="2"/>
        <v>2.2562438975653458E-2</v>
      </c>
      <c r="P13" s="33">
        <f t="shared" si="3"/>
        <v>2.2599999999999998</v>
      </c>
      <c r="Q13" s="7" t="str">
        <f t="shared" si="4"/>
        <v>OK</v>
      </c>
    </row>
    <row r="14" spans="1:22" s="2" customFormat="1" x14ac:dyDescent="0.2">
      <c r="A14" s="2" t="str">
        <f t="shared" si="0"/>
        <v>FONDO DE INVERSION SANTANDER DEUDA CORPORATIVA CHILE43195</v>
      </c>
      <c r="B14" s="2" t="s">
        <v>123</v>
      </c>
      <c r="C14" s="3">
        <v>43195</v>
      </c>
      <c r="D14" s="2">
        <v>1068.0775000000001</v>
      </c>
      <c r="E14" s="28">
        <v>55293280060</v>
      </c>
      <c r="F14" s="28">
        <v>1287652</v>
      </c>
      <c r="G14" s="6">
        <v>1082060.5</v>
      </c>
      <c r="H14" s="4">
        <v>55316229988</v>
      </c>
      <c r="I14" s="4">
        <v>4</v>
      </c>
      <c r="J14" s="6">
        <v>0</v>
      </c>
      <c r="K14" s="5">
        <v>4.1500000000000002E-2</v>
      </c>
      <c r="L14" s="25">
        <f t="shared" si="1"/>
        <v>1082060.5</v>
      </c>
      <c r="M14" s="25">
        <f>SUMIFS(Parametros!$P:$P,Parametros!$J:$J,'Corp-Deuda-RVG'!C14,Parametros!$I:$I,'Corp-Deuda-RVG'!N14)</f>
        <v>55411040524</v>
      </c>
      <c r="N14" s="7" t="str">
        <f>VLOOKUP(B14,Parametros!$A$1:$B$7,2,0)</f>
        <v>FONDO DE INVERSION SANTANDER DEUDA CORPORATIVA CHILE</v>
      </c>
      <c r="O14" s="32">
        <f t="shared" si="2"/>
        <v>7.127678505314039E-3</v>
      </c>
      <c r="P14" s="33">
        <f t="shared" si="3"/>
        <v>0.71</v>
      </c>
      <c r="Q14" s="7" t="str">
        <f t="shared" si="4"/>
        <v>OK</v>
      </c>
    </row>
    <row r="15" spans="1:22" s="2" customFormat="1" x14ac:dyDescent="0.2">
      <c r="A15" s="2" t="str">
        <f t="shared" si="0"/>
        <v>FONDO DE INVERSION SANTANDER DEUDA CHILE43195</v>
      </c>
      <c r="B15" s="2" t="s">
        <v>124</v>
      </c>
      <c r="C15" s="3">
        <v>43195</v>
      </c>
      <c r="D15" s="2">
        <v>1007.6453</v>
      </c>
      <c r="E15" s="28">
        <v>9915133359</v>
      </c>
      <c r="F15" s="28">
        <v>162988</v>
      </c>
      <c r="G15" s="6">
        <v>136964.71</v>
      </c>
      <c r="H15" s="4">
        <v>9914970371</v>
      </c>
      <c r="I15" s="4">
        <v>2</v>
      </c>
      <c r="J15" s="6">
        <v>407488</v>
      </c>
      <c r="K15" s="5">
        <v>4.0099999999999997E-2</v>
      </c>
      <c r="L15" s="25">
        <f t="shared" si="1"/>
        <v>544452.71</v>
      </c>
      <c r="M15" s="25">
        <f>SUMIFS(Parametros!$P:$P,Parametros!$J:$J,'Corp-Deuda-RVG'!C15,Parametros!$I:$I,'Corp-Deuda-RVG'!N15)</f>
        <v>9942155890</v>
      </c>
      <c r="N15" s="7" t="str">
        <f>VLOOKUP(B15,Parametros!$A$1:$B$7,2,0)</f>
        <v>FONDO DE INVERSION SANTANDER DEUDA CHILE</v>
      </c>
      <c r="O15" s="32">
        <f t="shared" si="2"/>
        <v>1.9988143552434279E-2</v>
      </c>
      <c r="P15" s="33">
        <f t="shared" si="3"/>
        <v>2</v>
      </c>
      <c r="Q15" s="7" t="str">
        <f t="shared" si="4"/>
        <v>EXCESO</v>
      </c>
    </row>
    <row r="16" spans="1:22" s="2" customFormat="1" x14ac:dyDescent="0.2">
      <c r="A16" s="2" t="str">
        <f t="shared" si="0"/>
        <v>FONDO DE INVERSION SANTANDER RENTA VARIABLE GLOBAL43195</v>
      </c>
      <c r="B16" s="2" t="s">
        <v>122</v>
      </c>
      <c r="C16" s="3">
        <v>43195</v>
      </c>
      <c r="D16" s="2">
        <v>954.66570000000002</v>
      </c>
      <c r="E16" s="28">
        <v>5867039706</v>
      </c>
      <c r="F16" s="28">
        <v>241111</v>
      </c>
      <c r="G16" s="6">
        <v>202614.29</v>
      </c>
      <c r="H16" s="4">
        <v>5866798595</v>
      </c>
      <c r="I16" s="4">
        <v>2</v>
      </c>
      <c r="J16" s="6">
        <v>160745</v>
      </c>
      <c r="K16" s="5">
        <v>0.22270000000000001</v>
      </c>
      <c r="L16" s="25">
        <f t="shared" si="1"/>
        <v>363359.29000000004</v>
      </c>
      <c r="M16" s="25">
        <f>SUMIFS(Parametros!$P:$P,Parametros!$J:$J,'Corp-Deuda-RVG'!C16,Parametros!$I:$I,'Corp-Deuda-RVG'!N16)</f>
        <v>5878329068</v>
      </c>
      <c r="N16" s="7" t="str">
        <f>VLOOKUP(B16,Parametros!$A$1:$B$7,2,0)</f>
        <v>FONDO DE INVERSION SANTANDER RENTA VARIABLE GLOBAL</v>
      </c>
      <c r="O16" s="32">
        <f t="shared" si="2"/>
        <v>2.2561877587285832E-2</v>
      </c>
      <c r="P16" s="33">
        <f t="shared" si="3"/>
        <v>2.2599999999999998</v>
      </c>
      <c r="Q16" s="7" t="str">
        <f t="shared" si="4"/>
        <v>OK</v>
      </c>
    </row>
    <row r="17" spans="1:17" s="2" customFormat="1" x14ac:dyDescent="0.2">
      <c r="A17" s="2" t="str">
        <f t="shared" si="0"/>
        <v>FONDO DE INVERSION SANTANDER DEUDA CORPORATIVA CHILE43196</v>
      </c>
      <c r="B17" s="2" t="s">
        <v>123</v>
      </c>
      <c r="C17" s="3">
        <v>43196</v>
      </c>
      <c r="D17" s="2">
        <v>1067.4007999999999</v>
      </c>
      <c r="E17" s="28">
        <v>55316229988</v>
      </c>
      <c r="F17" s="28">
        <v>1288186</v>
      </c>
      <c r="G17" s="6">
        <v>1082509.24</v>
      </c>
      <c r="H17" s="4">
        <v>55281181890</v>
      </c>
      <c r="I17" s="4">
        <v>4</v>
      </c>
      <c r="J17" s="6">
        <v>0</v>
      </c>
      <c r="K17" s="5">
        <v>-6.3399999999999998E-2</v>
      </c>
      <c r="L17" s="25">
        <f t="shared" si="1"/>
        <v>1082509.24</v>
      </c>
      <c r="M17" s="25">
        <f>SUMIFS(Parametros!$P:$P,Parametros!$J:$J,'Corp-Deuda-RVG'!C17,Parametros!$I:$I,'Corp-Deuda-RVG'!N17)</f>
        <v>55376068690</v>
      </c>
      <c r="N17" s="7" t="str">
        <f>VLOOKUP(B17,Parametros!$A$1:$B$7,2,0)</f>
        <v>FONDO DE INVERSION SANTANDER DEUDA CORPORATIVA CHILE</v>
      </c>
      <c r="O17" s="32">
        <f t="shared" si="2"/>
        <v>7.1351376496567977E-3</v>
      </c>
      <c r="P17" s="33">
        <f t="shared" si="3"/>
        <v>0.71</v>
      </c>
      <c r="Q17" s="7" t="str">
        <f t="shared" si="4"/>
        <v>OK</v>
      </c>
    </row>
    <row r="18" spans="1:17" s="2" customFormat="1" x14ac:dyDescent="0.2">
      <c r="A18" s="2" t="str">
        <f t="shared" si="0"/>
        <v>FONDO DE INVERSION SANTANDER DEUDA CHILE43196</v>
      </c>
      <c r="B18" s="2" t="s">
        <v>124</v>
      </c>
      <c r="C18" s="3">
        <v>43196</v>
      </c>
      <c r="D18" s="2">
        <v>1006.7456</v>
      </c>
      <c r="E18" s="28">
        <v>9906280635</v>
      </c>
      <c r="F18" s="28">
        <v>162843</v>
      </c>
      <c r="G18" s="6">
        <v>136842.85999999999</v>
      </c>
      <c r="H18" s="4">
        <v>9906117792</v>
      </c>
      <c r="I18" s="4">
        <v>2</v>
      </c>
      <c r="J18" s="6">
        <v>407124</v>
      </c>
      <c r="K18" s="5">
        <v>-8.9300000000000004E-2</v>
      </c>
      <c r="L18" s="25">
        <f t="shared" si="1"/>
        <v>543966.86</v>
      </c>
      <c r="M18" s="25">
        <f>SUMIFS(Parametros!$P:$P,Parametros!$J:$J,'Corp-Deuda-RVG'!C18,Parametros!$I:$I,'Corp-Deuda-RVG'!N18)</f>
        <v>9933710290</v>
      </c>
      <c r="N18" s="7" t="str">
        <f>VLOOKUP(B18,Parametros!$A$1:$B$7,2,0)</f>
        <v>FONDO DE INVERSION SANTANDER DEUDA CHILE</v>
      </c>
      <c r="O18" s="32">
        <f t="shared" si="2"/>
        <v>1.998728552612138E-2</v>
      </c>
      <c r="P18" s="33">
        <f t="shared" si="3"/>
        <v>2</v>
      </c>
      <c r="Q18" s="7" t="str">
        <f t="shared" si="4"/>
        <v>EXCESO</v>
      </c>
    </row>
    <row r="19" spans="1:17" s="2" customFormat="1" x14ac:dyDescent="0.2">
      <c r="A19" s="2" t="str">
        <f t="shared" si="0"/>
        <v>FONDO DE INVERSION SANTANDER RENTA VARIABLE GLOBAL43196</v>
      </c>
      <c r="B19" s="2" t="s">
        <v>122</v>
      </c>
      <c r="C19" s="3">
        <v>43196</v>
      </c>
      <c r="D19" s="2">
        <v>942.02890000000002</v>
      </c>
      <c r="E19" s="28">
        <v>5789378781</v>
      </c>
      <c r="F19" s="28">
        <v>237920</v>
      </c>
      <c r="G19" s="6">
        <v>199932.77</v>
      </c>
      <c r="H19" s="4">
        <v>5789140861</v>
      </c>
      <c r="I19" s="4">
        <v>2</v>
      </c>
      <c r="J19" s="6">
        <v>158617</v>
      </c>
      <c r="K19" s="5">
        <v>-1.3237000000000001</v>
      </c>
      <c r="L19" s="25">
        <f t="shared" si="1"/>
        <v>358549.77</v>
      </c>
      <c r="M19" s="25">
        <f>SUMIFS(Parametros!$P:$P,Parametros!$J:$J,'Corp-Deuda-RVG'!C19,Parametros!$I:$I,'Corp-Deuda-RVG'!N19)</f>
        <v>5800826760</v>
      </c>
      <c r="N19" s="7" t="str">
        <f>VLOOKUP(B19,Parametros!$A$1:$B$7,2,0)</f>
        <v>FONDO DE INVERSION SANTANDER RENTA VARIABLE GLOBAL</v>
      </c>
      <c r="O19" s="32">
        <f t="shared" si="2"/>
        <v>2.2560692029699573E-2</v>
      </c>
      <c r="P19" s="33">
        <f t="shared" si="3"/>
        <v>2.2599999999999998</v>
      </c>
      <c r="Q19" s="7" t="str">
        <f t="shared" si="4"/>
        <v>OK</v>
      </c>
    </row>
    <row r="20" spans="1:17" s="2" customFormat="1" x14ac:dyDescent="0.2">
      <c r="A20" s="2" t="str">
        <f t="shared" si="0"/>
        <v>FONDO DE INVERSION SANTANDER DEUDA CORPORATIVA CHILE43197</v>
      </c>
      <c r="B20" s="2" t="s">
        <v>123</v>
      </c>
      <c r="C20" s="3">
        <v>43197</v>
      </c>
      <c r="D20" s="2">
        <v>1067.4367999999999</v>
      </c>
      <c r="E20" s="28">
        <v>55281181890</v>
      </c>
      <c r="F20" s="28">
        <v>1287370</v>
      </c>
      <c r="G20" s="6">
        <v>1081823.53</v>
      </c>
      <c r="H20" s="4">
        <v>55283046781</v>
      </c>
      <c r="I20" s="4">
        <v>4</v>
      </c>
      <c r="J20" s="6">
        <v>0</v>
      </c>
      <c r="K20" s="5">
        <v>3.3999999999999998E-3</v>
      </c>
      <c r="L20" s="25">
        <f t="shared" si="1"/>
        <v>1081823.53</v>
      </c>
      <c r="M20" s="25">
        <f>SUMIFS(Parametros!$P:$P,Parametros!$J:$J,'Corp-Deuda-RVG'!C20,Parametros!$I:$I,'Corp-Deuda-RVG'!N20)</f>
        <v>55379296683</v>
      </c>
      <c r="N20" s="7" t="str">
        <f>VLOOKUP(B20,Parametros!$A$1:$B$7,2,0)</f>
        <v>FONDO DE INVERSION SANTANDER DEUDA CORPORATIVA CHILE</v>
      </c>
      <c r="O20" s="32">
        <f t="shared" si="2"/>
        <v>7.1302022976253042E-3</v>
      </c>
      <c r="P20" s="33">
        <f t="shared" si="3"/>
        <v>0.71</v>
      </c>
      <c r="Q20" s="7" t="str">
        <f t="shared" si="4"/>
        <v>OK</v>
      </c>
    </row>
    <row r="21" spans="1:17" s="2" customFormat="1" x14ac:dyDescent="0.2">
      <c r="A21" s="2" t="str">
        <f t="shared" si="0"/>
        <v>FONDO DE INVERSION SANTANDER DEUDA CHILE43197</v>
      </c>
      <c r="B21" s="2" t="s">
        <v>124</v>
      </c>
      <c r="C21" s="3">
        <v>43197</v>
      </c>
      <c r="D21" s="2">
        <v>1006.745</v>
      </c>
      <c r="E21" s="28">
        <v>9906275117</v>
      </c>
      <c r="F21" s="28">
        <v>162843</v>
      </c>
      <c r="G21" s="6">
        <v>136842.85999999999</v>
      </c>
      <c r="H21" s="4">
        <v>9906112274</v>
      </c>
      <c r="I21" s="4">
        <v>2</v>
      </c>
      <c r="J21" s="6">
        <v>407124</v>
      </c>
      <c r="K21" s="5">
        <v>-1E-4</v>
      </c>
      <c r="L21" s="25">
        <f t="shared" si="1"/>
        <v>543966.86</v>
      </c>
      <c r="M21" s="25">
        <f>SUMIFS(Parametros!$P:$P,Parametros!$J:$J,'Corp-Deuda-RVG'!C21,Parametros!$I:$I,'Corp-Deuda-RVG'!N21)</f>
        <v>9933710290</v>
      </c>
      <c r="N21" s="7" t="str">
        <f>VLOOKUP(B21,Parametros!$A$1:$B$7,2,0)</f>
        <v>FONDO DE INVERSION SANTANDER DEUDA CHILE</v>
      </c>
      <c r="O21" s="32">
        <f t="shared" si="2"/>
        <v>1.998728552612138E-2</v>
      </c>
      <c r="P21" s="33">
        <f t="shared" si="3"/>
        <v>2</v>
      </c>
      <c r="Q21" s="7" t="str">
        <f t="shared" si="4"/>
        <v>EXCESO</v>
      </c>
    </row>
    <row r="22" spans="1:17" s="2" customFormat="1" x14ac:dyDescent="0.2">
      <c r="A22" s="2" t="str">
        <f t="shared" si="0"/>
        <v>FONDO DE INVERSION SANTANDER RENTA VARIABLE GLOBAL43197</v>
      </c>
      <c r="B22" s="2" t="s">
        <v>122</v>
      </c>
      <c r="C22" s="3">
        <v>43197</v>
      </c>
      <c r="D22" s="2">
        <v>941.96439999999996</v>
      </c>
      <c r="E22" s="28">
        <v>5788982254</v>
      </c>
      <c r="F22" s="28">
        <v>237903</v>
      </c>
      <c r="G22" s="6">
        <v>199918.49</v>
      </c>
      <c r="H22" s="4">
        <v>5788744351</v>
      </c>
      <c r="I22" s="4">
        <v>2</v>
      </c>
      <c r="J22" s="6">
        <v>158607</v>
      </c>
      <c r="K22" s="5">
        <v>-6.7999999999999996E-3</v>
      </c>
      <c r="L22" s="25">
        <f t="shared" si="1"/>
        <v>358525.49</v>
      </c>
      <c r="M22" s="25">
        <f>SUMIFS(Parametros!$P:$P,Parametros!$J:$J,'Corp-Deuda-RVG'!C22,Parametros!$I:$I,'Corp-Deuda-RVG'!N22)</f>
        <v>5800826760</v>
      </c>
      <c r="N22" s="7" t="str">
        <f>VLOOKUP(B22,Parametros!$A$1:$B$7,2,0)</f>
        <v>FONDO DE INVERSION SANTANDER RENTA VARIABLE GLOBAL</v>
      </c>
      <c r="O22" s="32">
        <f t="shared" si="2"/>
        <v>2.2559164281954872E-2</v>
      </c>
      <c r="P22" s="33">
        <f t="shared" si="3"/>
        <v>2.2599999999999998</v>
      </c>
      <c r="Q22" s="7" t="str">
        <f t="shared" si="4"/>
        <v>OK</v>
      </c>
    </row>
    <row r="23" spans="1:17" s="2" customFormat="1" x14ac:dyDescent="0.2">
      <c r="A23" s="2" t="str">
        <f t="shared" si="0"/>
        <v>FONDO DE INVERSION SANTANDER DEUDA CORPORATIVA CHILE43198</v>
      </c>
      <c r="B23" s="2" t="s">
        <v>123</v>
      </c>
      <c r="C23" s="3">
        <v>43198</v>
      </c>
      <c r="D23" s="2">
        <v>1067.4852000000001</v>
      </c>
      <c r="E23" s="28">
        <v>55283046781</v>
      </c>
      <c r="F23" s="28">
        <v>1287413</v>
      </c>
      <c r="G23" s="6">
        <v>1081859.6599999999</v>
      </c>
      <c r="H23" s="4">
        <v>55285553971</v>
      </c>
      <c r="I23" s="4">
        <v>4</v>
      </c>
      <c r="J23" s="6">
        <v>0</v>
      </c>
      <c r="K23" s="5">
        <v>4.4999999999999997E-3</v>
      </c>
      <c r="L23" s="25">
        <f t="shared" si="1"/>
        <v>1081859.6599999999</v>
      </c>
      <c r="M23" s="25">
        <f>SUMIFS(Parametros!$P:$P,Parametros!$J:$J,'Corp-Deuda-RVG'!C23,Parametros!$I:$I,'Corp-Deuda-RVG'!N23)</f>
        <v>55383167022</v>
      </c>
      <c r="N23" s="7" t="str">
        <f>VLOOKUP(B23,Parametros!$A$1:$B$7,2,0)</f>
        <v>FONDO DE INVERSION SANTANDER DEUDA CORPORATIVA CHILE</v>
      </c>
      <c r="O23" s="32">
        <f t="shared" si="2"/>
        <v>7.1299421310294748E-3</v>
      </c>
      <c r="P23" s="33">
        <f t="shared" si="3"/>
        <v>0.71</v>
      </c>
      <c r="Q23" s="7" t="str">
        <f t="shared" si="4"/>
        <v>OK</v>
      </c>
    </row>
    <row r="24" spans="1:17" s="2" customFormat="1" x14ac:dyDescent="0.2">
      <c r="A24" s="2" t="str">
        <f t="shared" si="0"/>
        <v>FONDO DE INVERSION SANTANDER DEUDA CHILE43198</v>
      </c>
      <c r="B24" s="2" t="s">
        <v>124</v>
      </c>
      <c r="C24" s="3">
        <v>43198</v>
      </c>
      <c r="D24" s="2">
        <v>1006.7544</v>
      </c>
      <c r="E24" s="28">
        <v>9906367385</v>
      </c>
      <c r="F24" s="28">
        <v>162844</v>
      </c>
      <c r="G24" s="6">
        <v>136843.70000000001</v>
      </c>
      <c r="H24" s="4">
        <v>9906204541</v>
      </c>
      <c r="I24" s="4">
        <v>2</v>
      </c>
      <c r="J24" s="6">
        <v>407128</v>
      </c>
      <c r="K24" s="5">
        <v>8.9999999999999998E-4</v>
      </c>
      <c r="L24" s="25">
        <f t="shared" si="1"/>
        <v>543971.69999999995</v>
      </c>
      <c r="M24" s="25">
        <f>SUMIFS(Parametros!$P:$P,Parametros!$J:$J,'Corp-Deuda-RVG'!C24,Parametros!$I:$I,'Corp-Deuda-RVG'!N24)</f>
        <v>9933710290</v>
      </c>
      <c r="N24" s="7" t="str">
        <f>VLOOKUP(B24,Parametros!$A$1:$B$7,2,0)</f>
        <v>FONDO DE INVERSION SANTANDER DEUDA CHILE</v>
      </c>
      <c r="O24" s="32">
        <f t="shared" si="2"/>
        <v>1.9987463365010213E-2</v>
      </c>
      <c r="P24" s="33">
        <f t="shared" si="3"/>
        <v>2</v>
      </c>
      <c r="Q24" s="7" t="str">
        <f t="shared" si="4"/>
        <v>EXCESO</v>
      </c>
    </row>
    <row r="25" spans="1:17" s="2" customFormat="1" x14ac:dyDescent="0.2">
      <c r="A25" s="2" t="str">
        <f t="shared" si="0"/>
        <v>FONDO DE INVERSION SANTANDER RENTA VARIABLE GLOBAL43198</v>
      </c>
      <c r="B25" s="2" t="s">
        <v>122</v>
      </c>
      <c r="C25" s="3">
        <v>43198</v>
      </c>
      <c r="D25" s="2">
        <v>941.8999</v>
      </c>
      <c r="E25" s="28">
        <v>5788585755</v>
      </c>
      <c r="F25" s="28">
        <v>237887</v>
      </c>
      <c r="G25" s="6">
        <v>199905.04</v>
      </c>
      <c r="H25" s="4">
        <v>5788347868</v>
      </c>
      <c r="I25" s="4">
        <v>2</v>
      </c>
      <c r="J25" s="6">
        <v>158596</v>
      </c>
      <c r="K25" s="5">
        <v>-6.7999999999999996E-3</v>
      </c>
      <c r="L25" s="25">
        <f t="shared" si="1"/>
        <v>358501.04000000004</v>
      </c>
      <c r="M25" s="25">
        <f>SUMIFS(Parametros!$P:$P,Parametros!$J:$J,'Corp-Deuda-RVG'!C25,Parametros!$I:$I,'Corp-Deuda-RVG'!N25)</f>
        <v>5800826760</v>
      </c>
      <c r="N25" s="7" t="str">
        <f>VLOOKUP(B25,Parametros!$A$1:$B$7,2,0)</f>
        <v>FONDO DE INVERSION SANTANDER RENTA VARIABLE GLOBAL</v>
      </c>
      <c r="O25" s="32">
        <f t="shared" si="2"/>
        <v>2.2557625837459076E-2</v>
      </c>
      <c r="P25" s="33">
        <f t="shared" si="3"/>
        <v>2.2599999999999998</v>
      </c>
      <c r="Q25" s="7" t="str">
        <f t="shared" si="4"/>
        <v>OK</v>
      </c>
    </row>
    <row r="26" spans="1:17" s="2" customFormat="1" x14ac:dyDescent="0.2">
      <c r="A26" s="2" t="str">
        <f t="shared" si="0"/>
        <v>FONDO DE INVERSION SANTANDER DEUDA CORPORATIVA CHILE43199</v>
      </c>
      <c r="B26" s="2" t="s">
        <v>123</v>
      </c>
      <c r="C26" s="3">
        <v>43199</v>
      </c>
      <c r="D26" s="2">
        <v>1068.0201999999999</v>
      </c>
      <c r="E26" s="28">
        <v>55285553971</v>
      </c>
      <c r="F26" s="28">
        <v>1287472</v>
      </c>
      <c r="G26" s="6">
        <v>1081909.24</v>
      </c>
      <c r="H26" s="4">
        <v>55313262231</v>
      </c>
      <c r="I26" s="4">
        <v>4</v>
      </c>
      <c r="J26" s="6">
        <v>0</v>
      </c>
      <c r="K26" s="5">
        <v>5.0099999999999999E-2</v>
      </c>
      <c r="L26" s="25">
        <f t="shared" si="1"/>
        <v>1081909.24</v>
      </c>
      <c r="M26" s="25">
        <f>SUMIFS(Parametros!$P:$P,Parametros!$J:$J,'Corp-Deuda-RVG'!C26,Parametros!$I:$I,'Corp-Deuda-RVG'!N26)</f>
        <v>55408975558</v>
      </c>
      <c r="N26" s="7" t="str">
        <f>VLOOKUP(B26,Parametros!$A$1:$B$7,2,0)</f>
        <v>FONDO DE INVERSION SANTANDER DEUDA CORPORATIVA CHILE</v>
      </c>
      <c r="O26" s="32">
        <f t="shared" si="2"/>
        <v>7.1269477304563601E-3</v>
      </c>
      <c r="P26" s="33">
        <f t="shared" si="3"/>
        <v>0.71</v>
      </c>
      <c r="Q26" s="7" t="str">
        <f t="shared" si="4"/>
        <v>OK</v>
      </c>
    </row>
    <row r="27" spans="1:17" s="2" customFormat="1" x14ac:dyDescent="0.2">
      <c r="A27" s="2" t="str">
        <f t="shared" si="0"/>
        <v>FONDO DE INVERSION SANTANDER DEUDA CHILE43199</v>
      </c>
      <c r="B27" s="2" t="s">
        <v>124</v>
      </c>
      <c r="C27" s="3">
        <v>43199</v>
      </c>
      <c r="D27" s="2">
        <v>1006.9182</v>
      </c>
      <c r="E27" s="28">
        <v>9907979398</v>
      </c>
      <c r="F27" s="28">
        <v>162871</v>
      </c>
      <c r="G27" s="6">
        <v>136866.39000000001</v>
      </c>
      <c r="H27" s="4">
        <v>9907816527</v>
      </c>
      <c r="I27" s="4">
        <v>2</v>
      </c>
      <c r="J27" s="6">
        <v>407194</v>
      </c>
      <c r="K27" s="5">
        <v>1.6299999999999999E-2</v>
      </c>
      <c r="L27" s="25">
        <f t="shared" si="1"/>
        <v>544060.39</v>
      </c>
      <c r="M27" s="25">
        <f>SUMIFS(Parametros!$P:$P,Parametros!$J:$J,'Corp-Deuda-RVG'!C27,Parametros!$I:$I,'Corp-Deuda-RVG'!N27)</f>
        <v>9965023129</v>
      </c>
      <c r="N27" s="7" t="str">
        <f>VLOOKUP(B27,Parametros!$A$1:$B$7,2,0)</f>
        <v>FONDO DE INVERSION SANTANDER DEUDA CHILE</v>
      </c>
      <c r="O27" s="32">
        <f t="shared" si="2"/>
        <v>1.9927905814095977E-2</v>
      </c>
      <c r="P27" s="33">
        <f t="shared" si="3"/>
        <v>1.99</v>
      </c>
      <c r="Q27" s="7" t="str">
        <f t="shared" si="4"/>
        <v>EXCESO</v>
      </c>
    </row>
    <row r="28" spans="1:17" s="2" customFormat="1" x14ac:dyDescent="0.2">
      <c r="A28" s="2" t="str">
        <f t="shared" si="0"/>
        <v>FONDO DE INVERSION SANTANDER RENTA VARIABLE GLOBAL43199</v>
      </c>
      <c r="B28" s="2" t="s">
        <v>122</v>
      </c>
      <c r="C28" s="3">
        <v>43199</v>
      </c>
      <c r="D28" s="2">
        <v>944.89850000000001</v>
      </c>
      <c r="E28" s="28">
        <v>5807014242</v>
      </c>
      <c r="F28" s="28">
        <v>238644</v>
      </c>
      <c r="G28" s="6">
        <v>200541.18</v>
      </c>
      <c r="H28" s="4">
        <v>5806775598</v>
      </c>
      <c r="I28" s="4">
        <v>2</v>
      </c>
      <c r="J28" s="6">
        <v>159101</v>
      </c>
      <c r="K28" s="5">
        <v>0.31840000000000002</v>
      </c>
      <c r="L28" s="25">
        <f t="shared" si="1"/>
        <v>359642.18</v>
      </c>
      <c r="M28" s="25">
        <f>SUMIFS(Parametros!$P:$P,Parametros!$J:$J,'Corp-Deuda-RVG'!C28,Parametros!$I:$I,'Corp-Deuda-RVG'!N28)</f>
        <v>5818938525</v>
      </c>
      <c r="N28" s="7" t="str">
        <f>VLOOKUP(B28,Parametros!$A$1:$B$7,2,0)</f>
        <v>FONDO DE INVERSION SANTANDER RENTA VARIABLE GLOBAL</v>
      </c>
      <c r="O28" s="32">
        <f t="shared" si="2"/>
        <v>2.2558993386169169E-2</v>
      </c>
      <c r="P28" s="33">
        <f t="shared" si="3"/>
        <v>2.2599999999999998</v>
      </c>
      <c r="Q28" s="7" t="str">
        <f t="shared" si="4"/>
        <v>OK</v>
      </c>
    </row>
    <row r="29" spans="1:17" s="2" customFormat="1" x14ac:dyDescent="0.2">
      <c r="A29" s="2" t="str">
        <f t="shared" si="0"/>
        <v>FONDO DE INVERSION SANTANDER DEUDA CORPORATIVA CHILE43200</v>
      </c>
      <c r="B29" s="2" t="s">
        <v>123</v>
      </c>
      <c r="C29" s="3">
        <v>43200</v>
      </c>
      <c r="D29" s="2">
        <v>1068.4313</v>
      </c>
      <c r="E29" s="28">
        <v>55313262231</v>
      </c>
      <c r="F29" s="28">
        <v>1288117</v>
      </c>
      <c r="G29" s="6">
        <v>1082451.26</v>
      </c>
      <c r="H29" s="4">
        <v>55334550974</v>
      </c>
      <c r="I29" s="4">
        <v>4</v>
      </c>
      <c r="J29" s="6">
        <v>0</v>
      </c>
      <c r="K29" s="5">
        <v>3.85E-2</v>
      </c>
      <c r="L29" s="25">
        <f t="shared" si="1"/>
        <v>1082451.26</v>
      </c>
      <c r="M29" s="25">
        <f>SUMIFS(Parametros!$P:$P,Parametros!$J:$J,'Corp-Deuda-RVG'!C29,Parametros!$I:$I,'Corp-Deuda-RVG'!N29)</f>
        <v>55429740749</v>
      </c>
      <c r="N29" s="7" t="str">
        <f>VLOOKUP(B29,Parametros!$A$1:$B$7,2,0)</f>
        <v>FONDO DE INVERSION SANTANDER DEUDA CORPORATIVA CHILE</v>
      </c>
      <c r="O29" s="32">
        <f t="shared" si="2"/>
        <v>7.1278469745887788E-3</v>
      </c>
      <c r="P29" s="33">
        <f t="shared" si="3"/>
        <v>0.71</v>
      </c>
      <c r="Q29" s="7" t="str">
        <f t="shared" si="4"/>
        <v>OK</v>
      </c>
    </row>
    <row r="30" spans="1:17" s="2" customFormat="1" x14ac:dyDescent="0.2">
      <c r="A30" s="2" t="str">
        <f t="shared" si="0"/>
        <v>FONDO DE INVERSION SANTANDER DEUDA CHILE43200</v>
      </c>
      <c r="B30" s="2" t="s">
        <v>124</v>
      </c>
      <c r="C30" s="3">
        <v>43200</v>
      </c>
      <c r="D30" s="2">
        <v>1007.2175</v>
      </c>
      <c r="E30" s="28">
        <v>9910924756</v>
      </c>
      <c r="F30" s="28">
        <v>162919</v>
      </c>
      <c r="G30" s="6">
        <v>136906.72</v>
      </c>
      <c r="H30" s="4">
        <v>9910761837</v>
      </c>
      <c r="I30" s="4">
        <v>2</v>
      </c>
      <c r="J30" s="6">
        <v>407315</v>
      </c>
      <c r="K30" s="5">
        <v>2.9700000000000001E-2</v>
      </c>
      <c r="L30" s="25">
        <f t="shared" si="1"/>
        <v>544221.72</v>
      </c>
      <c r="M30" s="25">
        <f>SUMIFS(Parametros!$P:$P,Parametros!$J:$J,'Corp-Deuda-RVG'!C30,Parametros!$I:$I,'Corp-Deuda-RVG'!N30)</f>
        <v>9939983172</v>
      </c>
      <c r="N30" s="7" t="str">
        <f>VLOOKUP(B30,Parametros!$A$1:$B$7,2,0)</f>
        <v>FONDO DE INVERSION SANTANDER DEUDA CHILE</v>
      </c>
      <c r="O30" s="32">
        <f t="shared" si="2"/>
        <v>1.9984030592682778E-2</v>
      </c>
      <c r="P30" s="33">
        <f t="shared" si="3"/>
        <v>2</v>
      </c>
      <c r="Q30" s="7" t="str">
        <f t="shared" si="4"/>
        <v>EXCESO</v>
      </c>
    </row>
    <row r="31" spans="1:17" s="2" customFormat="1" x14ac:dyDescent="0.2">
      <c r="A31" s="2" t="str">
        <f t="shared" si="0"/>
        <v>FONDO DE INVERSION SANTANDER RENTA VARIABLE GLOBAL43200</v>
      </c>
      <c r="B31" s="2" t="s">
        <v>122</v>
      </c>
      <c r="C31" s="3">
        <v>43200</v>
      </c>
      <c r="D31" s="2">
        <v>955.39530000000002</v>
      </c>
      <c r="E31" s="28">
        <v>5871523522</v>
      </c>
      <c r="F31" s="28">
        <v>241295</v>
      </c>
      <c r="G31" s="6">
        <v>202768.91</v>
      </c>
      <c r="H31" s="4">
        <v>5871282227</v>
      </c>
      <c r="I31" s="4">
        <v>2</v>
      </c>
      <c r="J31" s="6">
        <v>160868</v>
      </c>
      <c r="K31" s="5">
        <v>1.1109</v>
      </c>
      <c r="L31" s="25">
        <f t="shared" si="1"/>
        <v>363636.91000000003</v>
      </c>
      <c r="M31" s="25">
        <f>SUMIFS(Parametros!$P:$P,Parametros!$J:$J,'Corp-Deuda-RVG'!C31,Parametros!$I:$I,'Corp-Deuda-RVG'!N31)</f>
        <v>5883608673</v>
      </c>
      <c r="N31" s="7" t="str">
        <f>VLOOKUP(B31,Parametros!$A$1:$B$7,2,0)</f>
        <v>FONDO DE INVERSION SANTANDER RENTA VARIABLE GLOBAL</v>
      </c>
      <c r="O31" s="32">
        <f t="shared" si="2"/>
        <v>2.2558854527339502E-2</v>
      </c>
      <c r="P31" s="33">
        <f t="shared" si="3"/>
        <v>2.2599999999999998</v>
      </c>
      <c r="Q31" s="7" t="str">
        <f t="shared" si="4"/>
        <v>OK</v>
      </c>
    </row>
    <row r="32" spans="1:17" s="2" customFormat="1" x14ac:dyDescent="0.2">
      <c r="A32" s="2" t="str">
        <f t="shared" si="0"/>
        <v>FONDO DE INVERSION SANTANDER DEUDA CORPORATIVA CHILE43201</v>
      </c>
      <c r="B32" s="2" t="s">
        <v>123</v>
      </c>
      <c r="C32" s="3">
        <v>43201</v>
      </c>
      <c r="D32" s="2">
        <v>1069.0117</v>
      </c>
      <c r="E32" s="28">
        <v>55334550974</v>
      </c>
      <c r="F32" s="28">
        <v>1288613</v>
      </c>
      <c r="G32" s="6">
        <v>1082868.07</v>
      </c>
      <c r="H32" s="4">
        <v>55364611769</v>
      </c>
      <c r="I32" s="4">
        <v>4</v>
      </c>
      <c r="J32" s="6">
        <v>0</v>
      </c>
      <c r="K32" s="5">
        <v>5.4300000000000001E-2</v>
      </c>
      <c r="L32" s="25">
        <f t="shared" si="1"/>
        <v>1082868.07</v>
      </c>
      <c r="M32" s="25">
        <f>SUMIFS(Parametros!$P:$P,Parametros!$J:$J,'Corp-Deuda-RVG'!C32,Parametros!$I:$I,'Corp-Deuda-RVG'!N32)</f>
        <v>55459977884</v>
      </c>
      <c r="N32" s="7" t="str">
        <f>VLOOKUP(B32,Parametros!$A$1:$B$7,2,0)</f>
        <v>FONDO DE INVERSION SANTANDER DEUDA CORPORATIVA CHILE</v>
      </c>
      <c r="O32" s="32">
        <f t="shared" si="2"/>
        <v>7.1267039878143779E-3</v>
      </c>
      <c r="P32" s="33">
        <f t="shared" si="3"/>
        <v>0.71</v>
      </c>
      <c r="Q32" s="7" t="str">
        <f t="shared" si="4"/>
        <v>OK</v>
      </c>
    </row>
    <row r="33" spans="1:17" s="2" customFormat="1" x14ac:dyDescent="0.2">
      <c r="A33" s="2" t="str">
        <f t="shared" si="0"/>
        <v>FONDO DE INVERSION SANTANDER DEUDA CHILE43201</v>
      </c>
      <c r="B33" s="2" t="s">
        <v>124</v>
      </c>
      <c r="C33" s="3">
        <v>43201</v>
      </c>
      <c r="D33" s="2">
        <v>1007.4675999999999</v>
      </c>
      <c r="E33" s="28">
        <v>9913384905</v>
      </c>
      <c r="F33" s="28">
        <v>162960</v>
      </c>
      <c r="G33" s="6">
        <v>136941.18</v>
      </c>
      <c r="H33" s="4">
        <v>9913221945</v>
      </c>
      <c r="I33" s="4">
        <v>2</v>
      </c>
      <c r="J33" s="6">
        <v>407416</v>
      </c>
      <c r="K33" s="5">
        <v>2.4799999999999999E-2</v>
      </c>
      <c r="L33" s="25">
        <f t="shared" si="1"/>
        <v>544357.17999999993</v>
      </c>
      <c r="M33" s="25">
        <f>SUMIFS(Parametros!$P:$P,Parametros!$J:$J,'Corp-Deuda-RVG'!C33,Parametros!$I:$I,'Corp-Deuda-RVG'!N33)</f>
        <v>9942850737</v>
      </c>
      <c r="N33" s="7" t="str">
        <f>VLOOKUP(B33,Parametros!$A$1:$B$7,2,0)</f>
        <v>FONDO DE INVERSION SANTANDER DEUDA CHILE</v>
      </c>
      <c r="O33" s="32">
        <f t="shared" si="2"/>
        <v>1.9983239812765178E-2</v>
      </c>
      <c r="P33" s="33">
        <f t="shared" si="3"/>
        <v>2</v>
      </c>
      <c r="Q33" s="7" t="str">
        <f t="shared" si="4"/>
        <v>EXCESO</v>
      </c>
    </row>
    <row r="34" spans="1:17" s="2" customFormat="1" x14ac:dyDescent="0.2">
      <c r="A34" s="2" t="str">
        <f t="shared" si="0"/>
        <v>FONDO DE INVERSION SANTANDER RENTA VARIABLE GLOBAL43201</v>
      </c>
      <c r="B34" s="2" t="s">
        <v>122</v>
      </c>
      <c r="C34" s="3">
        <v>43201</v>
      </c>
      <c r="D34" s="2">
        <v>947.83749999999998</v>
      </c>
      <c r="E34" s="28">
        <v>5825076366</v>
      </c>
      <c r="F34" s="28">
        <v>239387</v>
      </c>
      <c r="G34" s="6">
        <v>201165.55</v>
      </c>
      <c r="H34" s="4">
        <v>5824836979</v>
      </c>
      <c r="I34" s="4">
        <v>2</v>
      </c>
      <c r="J34" s="6">
        <v>159596</v>
      </c>
      <c r="K34" s="5">
        <v>-0.79110000000000003</v>
      </c>
      <c r="L34" s="25">
        <f t="shared" si="1"/>
        <v>360761.55</v>
      </c>
      <c r="M34" s="25">
        <f>SUMIFS(Parametros!$P:$P,Parametros!$J:$J,'Corp-Deuda-RVG'!C34,Parametros!$I:$I,'Corp-Deuda-RVG'!N34)</f>
        <v>5837321113</v>
      </c>
      <c r="N34" s="7" t="str">
        <f>VLOOKUP(B34,Parametros!$A$1:$B$7,2,0)</f>
        <v>FONDO DE INVERSION SANTANDER RENTA VARIABLE GLOBAL</v>
      </c>
      <c r="O34" s="32">
        <f t="shared" si="2"/>
        <v>2.2557944509296692E-2</v>
      </c>
      <c r="P34" s="33">
        <f t="shared" si="3"/>
        <v>2.2599999999999998</v>
      </c>
      <c r="Q34" s="7" t="str">
        <f t="shared" si="4"/>
        <v>OK</v>
      </c>
    </row>
    <row r="35" spans="1:17" s="2" customFormat="1" x14ac:dyDescent="0.2">
      <c r="A35" s="2" t="str">
        <f t="shared" si="0"/>
        <v>FONDO DE INVERSION SANTANDER DEUDA CORPORATIVA CHILE43202</v>
      </c>
      <c r="B35" s="2" t="s">
        <v>123</v>
      </c>
      <c r="C35" s="3">
        <v>43202</v>
      </c>
      <c r="D35" s="2">
        <v>1069.4482</v>
      </c>
      <c r="E35" s="28">
        <v>55364611769</v>
      </c>
      <c r="F35" s="28">
        <v>1289313</v>
      </c>
      <c r="G35" s="6">
        <v>1083456.3</v>
      </c>
      <c r="H35" s="4">
        <v>55387216631</v>
      </c>
      <c r="I35" s="4">
        <v>4</v>
      </c>
      <c r="J35" s="6">
        <v>0</v>
      </c>
      <c r="K35" s="5">
        <v>4.0800000000000003E-2</v>
      </c>
      <c r="L35" s="25">
        <f t="shared" si="1"/>
        <v>1083456.3</v>
      </c>
      <c r="M35" s="25">
        <f>SUMIFS(Parametros!$P:$P,Parametros!$J:$J,'Corp-Deuda-RVG'!C35,Parametros!$I:$I,'Corp-Deuda-RVG'!N35)</f>
        <v>55482559321</v>
      </c>
      <c r="N35" s="7" t="str">
        <f>VLOOKUP(B35,Parametros!$A$1:$B$7,2,0)</f>
        <v>FONDO DE INVERSION SANTANDER DEUDA CORPORATIVA CHILE</v>
      </c>
      <c r="O35" s="32">
        <f t="shared" si="2"/>
        <v>7.1276731704465347E-3</v>
      </c>
      <c r="P35" s="33">
        <f t="shared" si="3"/>
        <v>0.71</v>
      </c>
      <c r="Q35" s="7" t="str">
        <f t="shared" si="4"/>
        <v>OK</v>
      </c>
    </row>
    <row r="36" spans="1:17" s="2" customFormat="1" x14ac:dyDescent="0.2">
      <c r="A36" s="2" t="str">
        <f t="shared" si="0"/>
        <v>FONDO DE INVERSION SANTANDER DEUDA CHILE43202</v>
      </c>
      <c r="B36" s="2" t="s">
        <v>124</v>
      </c>
      <c r="C36" s="3">
        <v>43202</v>
      </c>
      <c r="D36" s="2">
        <v>1007.6652</v>
      </c>
      <c r="E36" s="28">
        <v>9915329581</v>
      </c>
      <c r="F36" s="28">
        <v>162992</v>
      </c>
      <c r="G36" s="6">
        <v>136968.07</v>
      </c>
      <c r="H36" s="4">
        <v>9915166589</v>
      </c>
      <c r="I36" s="4">
        <v>2</v>
      </c>
      <c r="J36" s="6">
        <v>407496</v>
      </c>
      <c r="K36" s="5">
        <v>1.9599999999999999E-2</v>
      </c>
      <c r="L36" s="25">
        <f t="shared" si="1"/>
        <v>544464.07000000007</v>
      </c>
      <c r="M36" s="25">
        <f>SUMIFS(Parametros!$P:$P,Parametros!$J:$J,'Corp-Deuda-RVG'!C36,Parametros!$I:$I,'Corp-Deuda-RVG'!N36)</f>
        <v>9945202909</v>
      </c>
      <c r="N36" s="7" t="str">
        <f>VLOOKUP(B36,Parametros!$A$1:$B$7,2,0)</f>
        <v>FONDO DE INVERSION SANTANDER DEUDA CHILE</v>
      </c>
      <c r="O36" s="32">
        <f t="shared" si="2"/>
        <v>1.9982436494096877E-2</v>
      </c>
      <c r="P36" s="33">
        <f t="shared" si="3"/>
        <v>2</v>
      </c>
      <c r="Q36" s="7" t="str">
        <f t="shared" si="4"/>
        <v>EXCESO</v>
      </c>
    </row>
    <row r="37" spans="1:17" s="2" customFormat="1" x14ac:dyDescent="0.2">
      <c r="A37" s="2" t="str">
        <f t="shared" si="0"/>
        <v>FONDO DE INVERSION SANTANDER RENTA VARIABLE GLOBAL43202</v>
      </c>
      <c r="B37" s="2" t="s">
        <v>122</v>
      </c>
      <c r="C37" s="3">
        <v>43202</v>
      </c>
      <c r="D37" s="2">
        <v>948.54510000000005</v>
      </c>
      <c r="E37" s="28">
        <v>5829424848</v>
      </c>
      <c r="F37" s="28">
        <v>239565</v>
      </c>
      <c r="G37" s="6">
        <v>201315.13</v>
      </c>
      <c r="H37" s="4">
        <v>5829185283</v>
      </c>
      <c r="I37" s="4">
        <v>2</v>
      </c>
      <c r="J37" s="6">
        <v>159715</v>
      </c>
      <c r="K37" s="5">
        <v>7.4700000000000003E-2</v>
      </c>
      <c r="L37" s="25">
        <f t="shared" si="1"/>
        <v>361030.13</v>
      </c>
      <c r="M37" s="25">
        <f>SUMIFS(Parametros!$P:$P,Parametros!$J:$J,'Corp-Deuda-RVG'!C37,Parametros!$I:$I,'Corp-Deuda-RVG'!N37)</f>
        <v>5841829310</v>
      </c>
      <c r="N37" s="7" t="str">
        <f>VLOOKUP(B37,Parametros!$A$1:$B$7,2,0)</f>
        <v>FONDO DE INVERSION SANTANDER RENTA VARIABLE GLOBAL</v>
      </c>
      <c r="O37" s="32">
        <f t="shared" si="2"/>
        <v>2.2557317315729651E-2</v>
      </c>
      <c r="P37" s="33">
        <f t="shared" si="3"/>
        <v>2.2599999999999998</v>
      </c>
      <c r="Q37" s="7" t="str">
        <f t="shared" si="4"/>
        <v>OK</v>
      </c>
    </row>
    <row r="38" spans="1:17" s="2" customFormat="1" x14ac:dyDescent="0.2">
      <c r="A38" s="2" t="str">
        <f t="shared" si="0"/>
        <v>FONDO DE INVERSION SANTANDER DEUDA CORPORATIVA CHILE43203</v>
      </c>
      <c r="B38" s="2" t="s">
        <v>123</v>
      </c>
      <c r="C38" s="3">
        <v>43203</v>
      </c>
      <c r="D38" s="2">
        <v>1069.0587</v>
      </c>
      <c r="E38" s="28">
        <v>55387216631</v>
      </c>
      <c r="F38" s="28">
        <v>1289839</v>
      </c>
      <c r="G38" s="6">
        <v>1083898.32</v>
      </c>
      <c r="H38" s="4">
        <v>55367042661</v>
      </c>
      <c r="I38" s="4">
        <v>4</v>
      </c>
      <c r="J38" s="6">
        <v>0</v>
      </c>
      <c r="K38" s="5">
        <v>-3.6400000000000002E-2</v>
      </c>
      <c r="L38" s="25">
        <f t="shared" si="1"/>
        <v>1083898.32</v>
      </c>
      <c r="M38" s="25">
        <f>SUMIFS(Parametros!$P:$P,Parametros!$J:$J,'Corp-Deuda-RVG'!C38,Parametros!$I:$I,'Corp-Deuda-RVG'!N38)</f>
        <v>55463161724</v>
      </c>
      <c r="N38" s="7" t="str">
        <f>VLOOKUP(B38,Parametros!$A$1:$B$7,2,0)</f>
        <v>FONDO DE INVERSION SANTANDER DEUDA CORPORATIVA CHILE</v>
      </c>
      <c r="O38" s="32">
        <f t="shared" si="2"/>
        <v>7.1330749005750638E-3</v>
      </c>
      <c r="P38" s="33">
        <f t="shared" si="3"/>
        <v>0.71</v>
      </c>
      <c r="Q38" s="7" t="str">
        <f t="shared" si="4"/>
        <v>OK</v>
      </c>
    </row>
    <row r="39" spans="1:17" s="2" customFormat="1" x14ac:dyDescent="0.2">
      <c r="A39" s="2" t="str">
        <f t="shared" si="0"/>
        <v>FONDO DE INVERSION SANTANDER DEUDA CHILE43203</v>
      </c>
      <c r="B39" s="2" t="s">
        <v>124</v>
      </c>
      <c r="C39" s="3">
        <v>43203</v>
      </c>
      <c r="D39" s="2">
        <v>1007.1515000000001</v>
      </c>
      <c r="E39" s="28">
        <v>9910275145</v>
      </c>
      <c r="F39" s="28">
        <v>162909</v>
      </c>
      <c r="G39" s="6">
        <v>136898.32</v>
      </c>
      <c r="H39" s="4">
        <v>9910112236</v>
      </c>
      <c r="I39" s="4">
        <v>2</v>
      </c>
      <c r="J39" s="6">
        <v>407288</v>
      </c>
      <c r="K39" s="5">
        <v>-5.0999999999999997E-2</v>
      </c>
      <c r="L39" s="25">
        <f t="shared" si="1"/>
        <v>544186.32000000007</v>
      </c>
      <c r="M39" s="25">
        <f>SUMIFS(Parametros!$P:$P,Parametros!$J:$J,'Corp-Deuda-RVG'!C39,Parametros!$I:$I,'Corp-Deuda-RVG'!N39)</f>
        <v>9940555761</v>
      </c>
      <c r="N39" s="7" t="str">
        <f>VLOOKUP(B39,Parametros!$A$1:$B$7,2,0)</f>
        <v>FONDO DE INVERSION SANTANDER DEUDA CHILE</v>
      </c>
      <c r="O39" s="32">
        <f t="shared" si="2"/>
        <v>1.998157965968881E-2</v>
      </c>
      <c r="P39" s="33">
        <f t="shared" si="3"/>
        <v>2</v>
      </c>
      <c r="Q39" s="7" t="str">
        <f t="shared" si="4"/>
        <v>EXCESO</v>
      </c>
    </row>
    <row r="40" spans="1:17" s="2" customFormat="1" x14ac:dyDescent="0.2">
      <c r="A40" s="2" t="str">
        <f t="shared" si="0"/>
        <v>FONDO DE INVERSION SANTANDER RENTA VARIABLE GLOBAL43203</v>
      </c>
      <c r="B40" s="2" t="s">
        <v>122</v>
      </c>
      <c r="C40" s="3">
        <v>43203</v>
      </c>
      <c r="D40" s="2">
        <v>942.3039</v>
      </c>
      <c r="E40" s="28">
        <v>5791068804</v>
      </c>
      <c r="F40" s="28">
        <v>237989</v>
      </c>
      <c r="G40" s="6">
        <v>199990.76</v>
      </c>
      <c r="H40" s="4">
        <v>5790830815</v>
      </c>
      <c r="I40" s="4">
        <v>2</v>
      </c>
      <c r="J40" s="6">
        <v>158664</v>
      </c>
      <c r="K40" s="5">
        <v>-0.65800000000000003</v>
      </c>
      <c r="L40" s="25">
        <f t="shared" si="1"/>
        <v>358654.76</v>
      </c>
      <c r="M40" s="25">
        <f>SUMIFS(Parametros!$P:$P,Parametros!$J:$J,'Corp-Deuda-RVG'!C40,Parametros!$I:$I,'Corp-Deuda-RVG'!N40)</f>
        <v>5803631930</v>
      </c>
      <c r="N40" s="7" t="str">
        <f>VLOOKUP(B40,Parametros!$A$1:$B$7,2,0)</f>
        <v>FONDO DE INVERSION SANTANDER RENTA VARIABLE GLOBAL</v>
      </c>
      <c r="O40" s="32">
        <f t="shared" si="2"/>
        <v>2.2556390373984311E-2</v>
      </c>
      <c r="P40" s="33">
        <f t="shared" si="3"/>
        <v>2.2599999999999998</v>
      </c>
      <c r="Q40" s="7" t="str">
        <f t="shared" si="4"/>
        <v>OK</v>
      </c>
    </row>
    <row r="41" spans="1:17" s="2" customFormat="1" x14ac:dyDescent="0.2">
      <c r="A41" s="2" t="str">
        <f t="shared" si="0"/>
        <v>FONDO DE INVERSION SANTANDER DEUDA CORPORATIVA CHILE43204</v>
      </c>
      <c r="B41" s="2" t="s">
        <v>123</v>
      </c>
      <c r="C41" s="3">
        <v>43204</v>
      </c>
      <c r="D41" s="2">
        <v>1069.1624999999999</v>
      </c>
      <c r="E41" s="28">
        <v>55367042661</v>
      </c>
      <c r="F41" s="28">
        <v>1289369</v>
      </c>
      <c r="G41" s="6">
        <v>1083503.3600000001</v>
      </c>
      <c r="H41" s="4">
        <v>55372418820</v>
      </c>
      <c r="I41" s="4">
        <v>4</v>
      </c>
      <c r="J41" s="6">
        <v>0</v>
      </c>
      <c r="K41" s="5">
        <v>9.7000000000000003E-3</v>
      </c>
      <c r="L41" s="25">
        <f t="shared" si="1"/>
        <v>1083503.3600000001</v>
      </c>
      <c r="M41" s="25">
        <f>SUMIFS(Parametros!$P:$P,Parametros!$J:$J,'Corp-Deuda-RVG'!C41,Parametros!$I:$I,'Corp-Deuda-RVG'!N41)</f>
        <v>55469903106</v>
      </c>
      <c r="N41" s="7" t="str">
        <f>VLOOKUP(B41,Parametros!$A$1:$B$7,2,0)</f>
        <v>FONDO DE INVERSION SANTANDER DEUDA CORPORATIVA CHILE</v>
      </c>
      <c r="O41" s="32">
        <f t="shared" si="2"/>
        <v>7.1296091079204055E-3</v>
      </c>
      <c r="P41" s="33">
        <f t="shared" si="3"/>
        <v>0.71</v>
      </c>
      <c r="Q41" s="7" t="str">
        <f t="shared" si="4"/>
        <v>OK</v>
      </c>
    </row>
    <row r="42" spans="1:17" s="2" customFormat="1" x14ac:dyDescent="0.2">
      <c r="A42" s="2" t="str">
        <f t="shared" si="0"/>
        <v>FONDO DE INVERSION SANTANDER DEUDA CHILE43204</v>
      </c>
      <c r="B42" s="2" t="s">
        <v>124</v>
      </c>
      <c r="C42" s="3">
        <v>43204</v>
      </c>
      <c r="D42" s="2">
        <v>1007.1911</v>
      </c>
      <c r="E42" s="28">
        <v>9910664618</v>
      </c>
      <c r="F42" s="28">
        <v>162915</v>
      </c>
      <c r="G42" s="6">
        <v>136903.35999999999</v>
      </c>
      <c r="H42" s="4">
        <v>9910501703</v>
      </c>
      <c r="I42" s="4">
        <v>2</v>
      </c>
      <c r="J42" s="6">
        <v>407304</v>
      </c>
      <c r="K42" s="5">
        <v>3.8999999999999998E-3</v>
      </c>
      <c r="L42" s="25">
        <f t="shared" si="1"/>
        <v>544207.35999999999</v>
      </c>
      <c r="M42" s="25">
        <f>SUMIFS(Parametros!$P:$P,Parametros!$J:$J,'Corp-Deuda-RVG'!C42,Parametros!$I:$I,'Corp-Deuda-RVG'!N42)</f>
        <v>9941515447</v>
      </c>
      <c r="N42" s="7" t="str">
        <f>VLOOKUP(B42,Parametros!$A$1:$B$7,2,0)</f>
        <v>FONDO DE INVERSION SANTANDER DEUDA CHILE</v>
      </c>
      <c r="O42" s="32">
        <f t="shared" si="2"/>
        <v>1.9980423252265959E-2</v>
      </c>
      <c r="P42" s="33">
        <f t="shared" si="3"/>
        <v>2</v>
      </c>
      <c r="Q42" s="7" t="str">
        <f t="shared" si="4"/>
        <v>EXCESO</v>
      </c>
    </row>
    <row r="43" spans="1:17" s="2" customFormat="1" x14ac:dyDescent="0.2">
      <c r="A43" s="2" t="str">
        <f t="shared" si="0"/>
        <v>FONDO DE INVERSION SANTANDER RENTA VARIABLE GLOBAL43204</v>
      </c>
      <c r="B43" s="2" t="s">
        <v>122</v>
      </c>
      <c r="C43" s="3">
        <v>43204</v>
      </c>
      <c r="D43" s="2">
        <v>942.23940000000005</v>
      </c>
      <c r="E43" s="28">
        <v>5790672162</v>
      </c>
      <c r="F43" s="28">
        <v>237973</v>
      </c>
      <c r="G43" s="6">
        <v>199977.31</v>
      </c>
      <c r="H43" s="4">
        <v>5790434189</v>
      </c>
      <c r="I43" s="4">
        <v>2</v>
      </c>
      <c r="J43" s="6">
        <v>158653</v>
      </c>
      <c r="K43" s="5">
        <v>-6.7999999999999996E-3</v>
      </c>
      <c r="L43" s="25">
        <f t="shared" si="1"/>
        <v>358630.31</v>
      </c>
      <c r="M43" s="25">
        <f>SUMIFS(Parametros!$P:$P,Parametros!$J:$J,'Corp-Deuda-RVG'!C43,Parametros!$I:$I,'Corp-Deuda-RVG'!N43)</f>
        <v>5803631930</v>
      </c>
      <c r="N43" s="7" t="str">
        <f>VLOOKUP(B43,Parametros!$A$1:$B$7,2,0)</f>
        <v>FONDO DE INVERSION SANTANDER RENTA VARIABLE GLOBAL</v>
      </c>
      <c r="O43" s="32">
        <f t="shared" si="2"/>
        <v>2.2554852673091555E-2</v>
      </c>
      <c r="P43" s="33">
        <f t="shared" si="3"/>
        <v>2.2599999999999998</v>
      </c>
      <c r="Q43" s="7" t="str">
        <f t="shared" si="4"/>
        <v>OK</v>
      </c>
    </row>
    <row r="44" spans="1:17" s="2" customFormat="1" x14ac:dyDescent="0.2">
      <c r="A44" s="2" t="str">
        <f t="shared" si="0"/>
        <v>FONDO DE INVERSION SANTANDER DEUDA CORPORATIVA CHILE43205</v>
      </c>
      <c r="B44" s="2" t="s">
        <v>123</v>
      </c>
      <c r="C44" s="3">
        <v>43205</v>
      </c>
      <c r="D44" s="2">
        <v>1069.2630999999999</v>
      </c>
      <c r="E44" s="28">
        <v>55372418820</v>
      </c>
      <c r="F44" s="28">
        <v>1289495</v>
      </c>
      <c r="G44" s="6">
        <v>1083609.24</v>
      </c>
      <c r="H44" s="4">
        <v>55377633411</v>
      </c>
      <c r="I44" s="4">
        <v>4</v>
      </c>
      <c r="J44" s="6">
        <v>0</v>
      </c>
      <c r="K44" s="5">
        <v>9.4000000000000004E-3</v>
      </c>
      <c r="L44" s="25">
        <f t="shared" si="1"/>
        <v>1083609.24</v>
      </c>
      <c r="M44" s="25">
        <f>SUMIFS(Parametros!$P:$P,Parametros!$J:$J,'Corp-Deuda-RVG'!C44,Parametros!$I:$I,'Corp-Deuda-RVG'!N44)</f>
        <v>55476483054</v>
      </c>
      <c r="N44" s="7" t="str">
        <f>VLOOKUP(B44,Parametros!$A$1:$B$7,2,0)</f>
        <v>FONDO DE INVERSION SANTANDER DEUDA CORPORATIVA CHILE</v>
      </c>
      <c r="O44" s="32">
        <f t="shared" si="2"/>
        <v>7.1294601032118269E-3</v>
      </c>
      <c r="P44" s="33">
        <f t="shared" si="3"/>
        <v>0.71</v>
      </c>
      <c r="Q44" s="7" t="str">
        <f t="shared" si="4"/>
        <v>OK</v>
      </c>
    </row>
    <row r="45" spans="1:17" s="2" customFormat="1" x14ac:dyDescent="0.2">
      <c r="A45" s="2" t="str">
        <f t="shared" si="0"/>
        <v>FONDO DE INVERSION SANTANDER DEUDA CHILE43205</v>
      </c>
      <c r="B45" s="2" t="s">
        <v>124</v>
      </c>
      <c r="C45" s="3">
        <v>43205</v>
      </c>
      <c r="D45" s="2">
        <v>1007.2372</v>
      </c>
      <c r="E45" s="28">
        <v>9911117631</v>
      </c>
      <c r="F45" s="28">
        <v>162922</v>
      </c>
      <c r="G45" s="6">
        <v>136909.24</v>
      </c>
      <c r="H45" s="4">
        <v>9910954709</v>
      </c>
      <c r="I45" s="4">
        <v>2</v>
      </c>
      <c r="J45" s="6">
        <v>407323</v>
      </c>
      <c r="K45" s="5">
        <v>4.5999999999999999E-3</v>
      </c>
      <c r="L45" s="25">
        <f t="shared" si="1"/>
        <v>544232.24</v>
      </c>
      <c r="M45" s="25">
        <f>SUMIFS(Parametros!$P:$P,Parametros!$J:$J,'Corp-Deuda-RVG'!C45,Parametros!$I:$I,'Corp-Deuda-RVG'!N45)</f>
        <v>9942538698</v>
      </c>
      <c r="N45" s="7" t="str">
        <f>VLOOKUP(B45,Parametros!$A$1:$B$7,2,0)</f>
        <v>FONDO DE INVERSION SANTANDER DEUDA CHILE</v>
      </c>
      <c r="O45" s="32">
        <f t="shared" si="2"/>
        <v>1.9979280305940227E-2</v>
      </c>
      <c r="P45" s="33">
        <f t="shared" si="3"/>
        <v>2</v>
      </c>
      <c r="Q45" s="7" t="str">
        <f t="shared" si="4"/>
        <v>EXCESO</v>
      </c>
    </row>
    <row r="46" spans="1:17" s="2" customFormat="1" x14ac:dyDescent="0.2">
      <c r="A46" s="2" t="str">
        <f t="shared" si="0"/>
        <v>FONDO DE INVERSION SANTANDER RENTA VARIABLE GLOBAL43205</v>
      </c>
      <c r="B46" s="2" t="s">
        <v>122</v>
      </c>
      <c r="C46" s="3">
        <v>43205</v>
      </c>
      <c r="D46" s="2">
        <v>942.17489999999998</v>
      </c>
      <c r="E46" s="28">
        <v>5790275547</v>
      </c>
      <c r="F46" s="28">
        <v>237957</v>
      </c>
      <c r="G46" s="6">
        <v>199963.87</v>
      </c>
      <c r="H46" s="4">
        <v>5790037590</v>
      </c>
      <c r="I46" s="4">
        <v>2</v>
      </c>
      <c r="J46" s="6">
        <v>158642</v>
      </c>
      <c r="K46" s="5">
        <v>-6.7999999999999996E-3</v>
      </c>
      <c r="L46" s="25">
        <f t="shared" si="1"/>
        <v>358605.87</v>
      </c>
      <c r="M46" s="25">
        <f>SUMIFS(Parametros!$P:$P,Parametros!$J:$J,'Corp-Deuda-RVG'!C46,Parametros!$I:$I,'Corp-Deuda-RVG'!N46)</f>
        <v>5803631930</v>
      </c>
      <c r="N46" s="7" t="str">
        <f>VLOOKUP(B46,Parametros!$A$1:$B$7,2,0)</f>
        <v>FONDO DE INVERSION SANTANDER RENTA VARIABLE GLOBAL</v>
      </c>
      <c r="O46" s="32">
        <f t="shared" si="2"/>
        <v>2.2553315601115315E-2</v>
      </c>
      <c r="P46" s="33">
        <f t="shared" si="3"/>
        <v>2.2599999999999998</v>
      </c>
      <c r="Q46" s="7" t="str">
        <f t="shared" si="4"/>
        <v>OK</v>
      </c>
    </row>
    <row r="47" spans="1:17" s="2" customFormat="1" x14ac:dyDescent="0.2">
      <c r="A47" s="2" t="str">
        <f t="shared" si="0"/>
        <v>FONDO DE INVERSION SANTANDER DEUDA CORPORATIVA CHILE43206</v>
      </c>
      <c r="B47" s="2" t="s">
        <v>123</v>
      </c>
      <c r="C47" s="3">
        <v>43206</v>
      </c>
      <c r="D47" s="2">
        <v>1069.1701</v>
      </c>
      <c r="E47" s="28">
        <v>55377633411</v>
      </c>
      <c r="F47" s="28">
        <v>1289616</v>
      </c>
      <c r="G47" s="6">
        <v>1083710.92</v>
      </c>
      <c r="H47" s="4">
        <v>55372812419</v>
      </c>
      <c r="I47" s="4">
        <v>0</v>
      </c>
      <c r="J47" s="6">
        <v>0</v>
      </c>
      <c r="K47" s="5">
        <v>-8.6999999999999994E-3</v>
      </c>
      <c r="L47" s="25">
        <f t="shared" si="1"/>
        <v>1083710.92</v>
      </c>
      <c r="M47" s="25">
        <f>SUMIFS(Parametros!$P:$P,Parametros!$J:$J,'Corp-Deuda-RVG'!C47,Parametros!$I:$I,'Corp-Deuda-RVG'!N47)</f>
        <v>55470558830</v>
      </c>
      <c r="N47" s="7" t="str">
        <f>VLOOKUP(B47,Parametros!$A$1:$B$7,2,0)</f>
        <v>FONDO DE INVERSION SANTANDER DEUDA CORPORATIVA CHILE</v>
      </c>
      <c r="O47" s="32">
        <f t="shared" si="2"/>
        <v>7.1308905867029648E-3</v>
      </c>
      <c r="P47" s="33">
        <f t="shared" si="3"/>
        <v>0.71</v>
      </c>
      <c r="Q47" s="7" t="str">
        <f t="shared" si="4"/>
        <v>OK</v>
      </c>
    </row>
    <row r="48" spans="1:17" s="2" customFormat="1" x14ac:dyDescent="0.2">
      <c r="A48" s="2" t="str">
        <f t="shared" si="0"/>
        <v>FONDO DE INVERSION SANTANDER DEUDA CHILE43206</v>
      </c>
      <c r="B48" s="2" t="s">
        <v>124</v>
      </c>
      <c r="C48" s="3">
        <v>43206</v>
      </c>
      <c r="D48" s="2">
        <v>1006.7473</v>
      </c>
      <c r="E48" s="28">
        <v>9906297794</v>
      </c>
      <c r="F48" s="28">
        <v>162843</v>
      </c>
      <c r="G48" s="6">
        <v>136842.85999999999</v>
      </c>
      <c r="H48" s="4">
        <v>9906134951</v>
      </c>
      <c r="I48" s="4">
        <v>0</v>
      </c>
      <c r="J48" s="6">
        <v>407125</v>
      </c>
      <c r="K48" s="5">
        <v>-4.8599999999999997E-2</v>
      </c>
      <c r="L48" s="25">
        <f t="shared" si="1"/>
        <v>543967.86</v>
      </c>
      <c r="M48" s="25">
        <f>SUMIFS(Parametros!$P:$P,Parametros!$J:$J,'Corp-Deuda-RVG'!C48,Parametros!$I:$I,'Corp-Deuda-RVG'!N48)</f>
        <v>9937800162</v>
      </c>
      <c r="N48" s="7" t="str">
        <f>VLOOKUP(B48,Parametros!$A$1:$B$7,2,0)</f>
        <v>FONDO DE INVERSION SANTANDER DEUDA CHILE</v>
      </c>
      <c r="O48" s="32">
        <f t="shared" si="2"/>
        <v>1.9979096546860104E-2</v>
      </c>
      <c r="P48" s="33">
        <f t="shared" si="3"/>
        <v>2</v>
      </c>
      <c r="Q48" s="7" t="str">
        <f t="shared" si="4"/>
        <v>EXCESO</v>
      </c>
    </row>
    <row r="49" spans="1:17" s="2" customFormat="1" x14ac:dyDescent="0.2">
      <c r="A49" s="2" t="str">
        <f t="shared" si="0"/>
        <v>FONDO DE INVERSION SANTANDER RENTA VARIABLE GLOBAL43206</v>
      </c>
      <c r="B49" s="2" t="s">
        <v>122</v>
      </c>
      <c r="C49" s="3">
        <v>43206</v>
      </c>
      <c r="D49" s="2">
        <v>946.81659999999999</v>
      </c>
      <c r="E49" s="28">
        <v>5818802359</v>
      </c>
      <c r="F49" s="28">
        <v>239129</v>
      </c>
      <c r="G49" s="6">
        <v>200948.74</v>
      </c>
      <c r="H49" s="4">
        <v>5818563230</v>
      </c>
      <c r="I49" s="4">
        <v>0</v>
      </c>
      <c r="J49" s="6">
        <v>159424</v>
      </c>
      <c r="K49" s="5">
        <v>0.49270000000000003</v>
      </c>
      <c r="L49" s="25">
        <f t="shared" si="1"/>
        <v>360372.74</v>
      </c>
      <c r="M49" s="25">
        <f>SUMIFS(Parametros!$P:$P,Parametros!$J:$J,'Corp-Deuda-RVG'!C49,Parametros!$I:$I,'Corp-Deuda-RVG'!N49)</f>
        <v>5856029755</v>
      </c>
      <c r="N49" s="7" t="str">
        <f>VLOOKUP(B49,Parametros!$A$1:$B$7,2,0)</f>
        <v>FONDO DE INVERSION SANTANDER RENTA VARIABLE GLOBAL</v>
      </c>
      <c r="O49" s="32">
        <f t="shared" si="2"/>
        <v>2.2461643059052384E-2</v>
      </c>
      <c r="P49" s="33">
        <f t="shared" si="3"/>
        <v>2.25</v>
      </c>
      <c r="Q49" s="7" t="str">
        <f t="shared" si="4"/>
        <v>OK</v>
      </c>
    </row>
    <row r="50" spans="1:17" s="2" customFormat="1" x14ac:dyDescent="0.2">
      <c r="A50" s="2" t="str">
        <f t="shared" si="0"/>
        <v>FONDO DE INVERSION SANTANDER DEUDA CORPORATIVA CHILE43207</v>
      </c>
      <c r="B50" s="2" t="s">
        <v>123</v>
      </c>
      <c r="C50" s="3">
        <v>43207</v>
      </c>
      <c r="D50" s="2">
        <v>1069.8965000000001</v>
      </c>
      <c r="E50" s="28">
        <v>55372812419</v>
      </c>
      <c r="F50" s="28">
        <v>1289504</v>
      </c>
      <c r="G50" s="6">
        <v>1083616.81</v>
      </c>
      <c r="H50" s="4">
        <v>55410434874</v>
      </c>
      <c r="I50" s="4">
        <v>4</v>
      </c>
      <c r="J50" s="6">
        <v>0</v>
      </c>
      <c r="K50" s="5">
        <v>6.7900000000000002E-2</v>
      </c>
      <c r="L50" s="25">
        <f t="shared" si="1"/>
        <v>1083616.81</v>
      </c>
      <c r="M50" s="25">
        <f>SUMIFS(Parametros!$P:$P,Parametros!$J:$J,'Corp-Deuda-RVG'!C50,Parametros!$I:$I,'Corp-Deuda-RVG'!N50)</f>
        <v>55507657080</v>
      </c>
      <c r="N50" s="7" t="str">
        <f>VLOOKUP(B50,Parametros!$A$1:$B$7,2,0)</f>
        <v>FONDO DE INVERSION SANTANDER DEUDA CORPORATIVA CHILE</v>
      </c>
      <c r="O50" s="32">
        <f t="shared" si="2"/>
        <v>7.1255058573263062E-3</v>
      </c>
      <c r="P50" s="33">
        <f t="shared" si="3"/>
        <v>0.71</v>
      </c>
      <c r="Q50" s="7" t="str">
        <f t="shared" si="4"/>
        <v>OK</v>
      </c>
    </row>
    <row r="51" spans="1:17" s="2" customFormat="1" x14ac:dyDescent="0.2">
      <c r="A51" s="2" t="str">
        <f t="shared" si="0"/>
        <v>FONDO DE INVERSION SANTANDER DEUDA CHILE43207</v>
      </c>
      <c r="B51" s="2" t="s">
        <v>124</v>
      </c>
      <c r="C51" s="3">
        <v>43207</v>
      </c>
      <c r="D51" s="2">
        <v>1006.909</v>
      </c>
      <c r="E51" s="28">
        <v>9907888650</v>
      </c>
      <c r="F51" s="28">
        <v>162869</v>
      </c>
      <c r="G51" s="6">
        <v>136864.71</v>
      </c>
      <c r="H51" s="4">
        <v>9907725781</v>
      </c>
      <c r="I51" s="4">
        <v>2</v>
      </c>
      <c r="J51" s="6">
        <v>407190</v>
      </c>
      <c r="K51" s="5">
        <v>1.61E-2</v>
      </c>
      <c r="L51" s="25">
        <f t="shared" si="1"/>
        <v>544054.71</v>
      </c>
      <c r="M51" s="25">
        <f>SUMIFS(Parametros!$P:$P,Parametros!$J:$J,'Corp-Deuda-RVG'!C51,Parametros!$I:$I,'Corp-Deuda-RVG'!N51)</f>
        <v>9939798208</v>
      </c>
      <c r="N51" s="7" t="str">
        <f>VLOOKUP(B51,Parametros!$A$1:$B$7,2,0)</f>
        <v>FONDO DE INVERSION SANTANDER DEUDA CHILE</v>
      </c>
      <c r="O51" s="32">
        <f t="shared" si="2"/>
        <v>1.9978269678570922E-2</v>
      </c>
      <c r="P51" s="33">
        <f t="shared" si="3"/>
        <v>2</v>
      </c>
      <c r="Q51" s="7" t="str">
        <f t="shared" si="4"/>
        <v>EXCESO</v>
      </c>
    </row>
    <row r="52" spans="1:17" s="2" customFormat="1" x14ac:dyDescent="0.2">
      <c r="A52" s="2" t="str">
        <f t="shared" si="0"/>
        <v>FONDO DE INVERSION SANTANDER RENTA VARIABLE GLOBAL43207</v>
      </c>
      <c r="B52" s="2" t="s">
        <v>122</v>
      </c>
      <c r="C52" s="3">
        <v>43207</v>
      </c>
      <c r="D52" s="2">
        <v>952.77710000000002</v>
      </c>
      <c r="E52" s="28">
        <v>5855432926</v>
      </c>
      <c r="F52" s="28">
        <v>240634</v>
      </c>
      <c r="G52" s="6">
        <v>202213.45</v>
      </c>
      <c r="H52" s="4">
        <v>5855192292</v>
      </c>
      <c r="I52" s="4">
        <v>2</v>
      </c>
      <c r="J52" s="6">
        <v>160427</v>
      </c>
      <c r="K52" s="5">
        <v>0.62949999999999995</v>
      </c>
      <c r="L52" s="25">
        <f t="shared" si="1"/>
        <v>362640.45</v>
      </c>
      <c r="M52" s="25">
        <f>SUMIFS(Parametros!$P:$P,Parametros!$J:$J,'Corp-Deuda-RVG'!C52,Parametros!$I:$I,'Corp-Deuda-RVG'!N52)</f>
        <v>5892813849</v>
      </c>
      <c r="N52" s="7" t="str">
        <f>VLOOKUP(B52,Parametros!$A$1:$B$7,2,0)</f>
        <v>FONDO DE INVERSION SANTANDER RENTA VARIABLE GLOBAL</v>
      </c>
      <c r="O52" s="32">
        <f t="shared" si="2"/>
        <v>2.2461894714773976E-2</v>
      </c>
      <c r="P52" s="33">
        <f t="shared" si="3"/>
        <v>2.25</v>
      </c>
      <c r="Q52" s="7" t="str">
        <f t="shared" si="4"/>
        <v>OK</v>
      </c>
    </row>
    <row r="53" spans="1:17" s="2" customFormat="1" x14ac:dyDescent="0.2">
      <c r="A53" s="2" t="str">
        <f t="shared" si="0"/>
        <v>FONDO DE INVERSION SANTANDER DEUDA CORPORATIVA CHILE43208</v>
      </c>
      <c r="B53" s="2" t="s">
        <v>123</v>
      </c>
      <c r="C53" s="3">
        <v>43208</v>
      </c>
      <c r="D53" s="2">
        <v>1070.0372</v>
      </c>
      <c r="E53" s="28">
        <v>55410434874</v>
      </c>
      <c r="F53" s="28">
        <v>1290380</v>
      </c>
      <c r="G53" s="6">
        <v>1084352.94</v>
      </c>
      <c r="H53" s="4">
        <v>55417719961</v>
      </c>
      <c r="I53" s="4">
        <v>0</v>
      </c>
      <c r="J53" s="6">
        <v>0</v>
      </c>
      <c r="K53" s="5">
        <v>1.32E-2</v>
      </c>
      <c r="L53" s="25">
        <f t="shared" si="1"/>
        <v>1084352.94</v>
      </c>
      <c r="M53" s="25">
        <f>SUMIFS(Parametros!$P:$P,Parametros!$J:$J,'Corp-Deuda-RVG'!C53,Parametros!$I:$I,'Corp-Deuda-RVG'!N53)</f>
        <v>55515618960</v>
      </c>
      <c r="N53" s="7" t="str">
        <f>VLOOKUP(B53,Parametros!$A$1:$B$7,2,0)</f>
        <v>FONDO DE INVERSION SANTANDER DEUDA CORPORATIVA CHILE</v>
      </c>
      <c r="O53" s="32">
        <f t="shared" si="2"/>
        <v>7.1293237923758523E-3</v>
      </c>
      <c r="P53" s="33">
        <f t="shared" si="3"/>
        <v>0.71</v>
      </c>
      <c r="Q53" s="7" t="str">
        <f t="shared" si="4"/>
        <v>OK</v>
      </c>
    </row>
    <row r="54" spans="1:17" s="2" customFormat="1" x14ac:dyDescent="0.2">
      <c r="A54" s="2" t="str">
        <f t="shared" si="0"/>
        <v>FONDO DE INVERSION SANTANDER DEUDA CHILE43208</v>
      </c>
      <c r="B54" s="2" t="s">
        <v>124</v>
      </c>
      <c r="C54" s="3">
        <v>43208</v>
      </c>
      <c r="D54" s="2">
        <v>1007.1872</v>
      </c>
      <c r="E54" s="28">
        <v>9910626494</v>
      </c>
      <c r="F54" s="28">
        <v>162914</v>
      </c>
      <c r="G54" s="6">
        <v>136902.51999999999</v>
      </c>
      <c r="H54" s="4">
        <v>9910463580</v>
      </c>
      <c r="I54" s="4">
        <v>0</v>
      </c>
      <c r="J54" s="6">
        <v>407303</v>
      </c>
      <c r="K54" s="5">
        <v>2.76E-2</v>
      </c>
      <c r="L54" s="25">
        <f t="shared" si="1"/>
        <v>544205.52</v>
      </c>
      <c r="M54" s="25">
        <f>SUMIFS(Parametros!$P:$P,Parametros!$J:$J,'Corp-Deuda-RVG'!C54,Parametros!$I:$I,'Corp-Deuda-RVG'!N54)</f>
        <v>9942943355</v>
      </c>
      <c r="N54" s="7" t="str">
        <f>VLOOKUP(B54,Parametros!$A$1:$B$7,2,0)</f>
        <v>FONDO DE INVERSION SANTANDER DEUDA CHILE</v>
      </c>
      <c r="O54" s="32">
        <f t="shared" si="2"/>
        <v>1.9977486314463673E-2</v>
      </c>
      <c r="P54" s="33">
        <f t="shared" si="3"/>
        <v>2</v>
      </c>
      <c r="Q54" s="7" t="str">
        <f t="shared" si="4"/>
        <v>EXCESO</v>
      </c>
    </row>
    <row r="55" spans="1:17" s="2" customFormat="1" x14ac:dyDescent="0.2">
      <c r="A55" s="2" t="str">
        <f t="shared" si="0"/>
        <v>FONDO DE INVERSION SANTANDER RENTA VARIABLE GLOBAL43208</v>
      </c>
      <c r="B55" s="2" t="s">
        <v>122</v>
      </c>
      <c r="C55" s="3">
        <v>43208</v>
      </c>
      <c r="D55" s="2">
        <v>954.26250000000005</v>
      </c>
      <c r="E55" s="28">
        <v>5864561895</v>
      </c>
      <c r="F55" s="28">
        <v>241009</v>
      </c>
      <c r="G55" s="6">
        <v>202528.57</v>
      </c>
      <c r="H55" s="4">
        <v>5864320886</v>
      </c>
      <c r="I55" s="4">
        <v>0</v>
      </c>
      <c r="J55" s="6">
        <v>160677</v>
      </c>
      <c r="K55" s="5">
        <v>0.15590000000000001</v>
      </c>
      <c r="L55" s="25">
        <f t="shared" si="1"/>
        <v>363205.57</v>
      </c>
      <c r="M55" s="25">
        <f>SUMIFS(Parametros!$P:$P,Parametros!$J:$J,'Corp-Deuda-RVG'!C55,Parametros!$I:$I,'Corp-Deuda-RVG'!N55)</f>
        <v>5877868631</v>
      </c>
      <c r="N55" s="7" t="str">
        <f>VLOOKUP(B55,Parametros!$A$1:$B$7,2,0)</f>
        <v>FONDO DE INVERSION SANTANDER RENTA VARIABLE GLOBAL</v>
      </c>
      <c r="O55" s="32">
        <f t="shared" si="2"/>
        <v>2.255409934662761E-2</v>
      </c>
      <c r="P55" s="33">
        <f t="shared" si="3"/>
        <v>2.2599999999999998</v>
      </c>
      <c r="Q55" s="7" t="str">
        <f t="shared" si="4"/>
        <v>OK</v>
      </c>
    </row>
    <row r="56" spans="1:17" s="2" customFormat="1" x14ac:dyDescent="0.2">
      <c r="A56" s="2" t="str">
        <f t="shared" si="0"/>
        <v>FONDO DE INVERSION SANTANDER DEUDA CORPORATIVA CHILE43209</v>
      </c>
      <c r="B56" s="2" t="s">
        <v>123</v>
      </c>
      <c r="C56" s="3">
        <v>43209</v>
      </c>
      <c r="D56" s="2">
        <v>1070.6641</v>
      </c>
      <c r="E56" s="28">
        <v>55417719961</v>
      </c>
      <c r="F56" s="28">
        <v>1290550</v>
      </c>
      <c r="G56" s="6">
        <v>1084495.8</v>
      </c>
      <c r="H56" s="4">
        <v>55450188741</v>
      </c>
      <c r="I56" s="4">
        <v>0</v>
      </c>
      <c r="J56" s="6">
        <v>0</v>
      </c>
      <c r="K56" s="5">
        <v>5.8599999999999999E-2</v>
      </c>
      <c r="L56" s="25">
        <f t="shared" si="1"/>
        <v>1084495.8</v>
      </c>
      <c r="M56" s="25">
        <f>SUMIFS(Parametros!$P:$P,Parametros!$J:$J,'Corp-Deuda-RVG'!C56,Parametros!$I:$I,'Corp-Deuda-RVG'!N56)</f>
        <v>55751258876</v>
      </c>
      <c r="N56" s="7" t="str">
        <f>VLOOKUP(B56,Parametros!$A$1:$B$7,2,0)</f>
        <v>FONDO DE INVERSION SANTANDER DEUDA CORPORATIVA CHILE</v>
      </c>
      <c r="O56" s="32">
        <f t="shared" si="2"/>
        <v>7.1001260775189964E-3</v>
      </c>
      <c r="P56" s="33">
        <f t="shared" si="3"/>
        <v>0.71</v>
      </c>
      <c r="Q56" s="7" t="str">
        <f t="shared" si="4"/>
        <v>OK</v>
      </c>
    </row>
    <row r="57" spans="1:17" s="2" customFormat="1" x14ac:dyDescent="0.2">
      <c r="A57" s="2" t="str">
        <f t="shared" si="0"/>
        <v>FONDO DE INVERSION SANTANDER DEUDA CHILE43209</v>
      </c>
      <c r="B57" s="2" t="s">
        <v>124</v>
      </c>
      <c r="C57" s="3">
        <v>43209</v>
      </c>
      <c r="D57" s="2">
        <v>1007.4160000000001</v>
      </c>
      <c r="E57" s="28">
        <v>9912877566</v>
      </c>
      <c r="F57" s="28">
        <v>162951</v>
      </c>
      <c r="G57" s="6">
        <v>136933.60999999999</v>
      </c>
      <c r="H57" s="4">
        <v>9912714615</v>
      </c>
      <c r="I57" s="4">
        <v>0</v>
      </c>
      <c r="J57" s="6">
        <v>407395</v>
      </c>
      <c r="K57" s="5">
        <v>2.2700000000000001E-2</v>
      </c>
      <c r="L57" s="25">
        <f t="shared" si="1"/>
        <v>544328.61</v>
      </c>
      <c r="M57" s="25">
        <f>SUMIFS(Parametros!$P:$P,Parametros!$J:$J,'Corp-Deuda-RVG'!C57,Parametros!$I:$I,'Corp-Deuda-RVG'!N57)</f>
        <v>10047299325</v>
      </c>
      <c r="N57" s="7" t="str">
        <f>VLOOKUP(B57,Parametros!$A$1:$B$7,2,0)</f>
        <v>FONDO DE INVERSION SANTANDER DEUDA CHILE</v>
      </c>
      <c r="O57" s="32">
        <f t="shared" si="2"/>
        <v>1.9774462392658936E-2</v>
      </c>
      <c r="P57" s="33">
        <f t="shared" si="3"/>
        <v>1.98</v>
      </c>
      <c r="Q57" s="7" t="str">
        <f t="shared" si="4"/>
        <v>EXCESO</v>
      </c>
    </row>
    <row r="58" spans="1:17" s="2" customFormat="1" x14ac:dyDescent="0.2">
      <c r="A58" s="2" t="str">
        <f t="shared" si="0"/>
        <v>FONDO DE INVERSION SANTANDER RENTA VARIABLE GLOBAL43209</v>
      </c>
      <c r="B58" s="2" t="s">
        <v>122</v>
      </c>
      <c r="C58" s="3">
        <v>43209</v>
      </c>
      <c r="D58" s="2">
        <v>949.26369999999997</v>
      </c>
      <c r="E58" s="28">
        <v>5833840964</v>
      </c>
      <c r="F58" s="28">
        <v>239747</v>
      </c>
      <c r="G58" s="6">
        <v>201468.07</v>
      </c>
      <c r="H58" s="4">
        <v>5833601217</v>
      </c>
      <c r="I58" s="4">
        <v>0</v>
      </c>
      <c r="J58" s="6">
        <v>159836</v>
      </c>
      <c r="K58" s="5">
        <v>-0.52380000000000004</v>
      </c>
      <c r="L58" s="25">
        <f t="shared" si="1"/>
        <v>361304.07</v>
      </c>
      <c r="M58" s="25">
        <f>SUMIFS(Parametros!$P:$P,Parametros!$J:$J,'Corp-Deuda-RVG'!C58,Parametros!$I:$I,'Corp-Deuda-RVG'!N58)</f>
        <v>5847307536</v>
      </c>
      <c r="N58" s="7" t="str">
        <f>VLOOKUP(B58,Parametros!$A$1:$B$7,2,0)</f>
        <v>FONDO DE INVERSION SANTANDER RENTA VARIABLE GLOBAL</v>
      </c>
      <c r="O58" s="32">
        <f t="shared" si="2"/>
        <v>2.2553283667411331E-2</v>
      </c>
      <c r="P58" s="33">
        <f t="shared" si="3"/>
        <v>2.2599999999999998</v>
      </c>
      <c r="Q58" s="7" t="str">
        <f t="shared" si="4"/>
        <v>OK</v>
      </c>
    </row>
    <row r="59" spans="1:17" s="2" customFormat="1" x14ac:dyDescent="0.2">
      <c r="A59" s="2" t="str">
        <f t="shared" si="0"/>
        <v>FONDO DE INVERSION SANTANDER DEUDA CORPORATIVA CHILE43210</v>
      </c>
      <c r="B59" s="2" t="s">
        <v>123</v>
      </c>
      <c r="C59" s="3">
        <v>43210</v>
      </c>
      <c r="D59" s="2">
        <v>1070.1133</v>
      </c>
      <c r="E59" s="28">
        <v>55450188741</v>
      </c>
      <c r="F59" s="28">
        <v>1291306</v>
      </c>
      <c r="G59" s="6">
        <v>1085131.0900000001</v>
      </c>
      <c r="H59" s="4">
        <v>55421661240</v>
      </c>
      <c r="I59" s="4">
        <v>0</v>
      </c>
      <c r="J59" s="6">
        <v>0</v>
      </c>
      <c r="K59" s="5">
        <v>-5.1400000000000001E-2</v>
      </c>
      <c r="L59" s="25">
        <f t="shared" si="1"/>
        <v>1085131.0900000001</v>
      </c>
      <c r="M59" s="25">
        <f>SUMIFS(Parametros!$P:$P,Parametros!$J:$J,'Corp-Deuda-RVG'!C59,Parametros!$I:$I,'Corp-Deuda-RVG'!N59)</f>
        <v>55519113048</v>
      </c>
      <c r="N59" s="7" t="str">
        <f>VLOOKUP(B59,Parametros!$A$1:$B$7,2,0)</f>
        <v>FONDO DE INVERSION SANTANDER DEUDA CORPORATIVA CHILE</v>
      </c>
      <c r="O59" s="32">
        <f t="shared" si="2"/>
        <v>7.1339909106179064E-3</v>
      </c>
      <c r="P59" s="33">
        <f t="shared" si="3"/>
        <v>0.71</v>
      </c>
      <c r="Q59" s="7" t="str">
        <f t="shared" si="4"/>
        <v>OK</v>
      </c>
    </row>
    <row r="60" spans="1:17" s="2" customFormat="1" x14ac:dyDescent="0.2">
      <c r="A60" s="2" t="str">
        <f t="shared" si="0"/>
        <v>FONDO DE INVERSION SANTANDER DEUDA CHILE43210</v>
      </c>
      <c r="B60" s="2" t="s">
        <v>124</v>
      </c>
      <c r="C60" s="3">
        <v>43210</v>
      </c>
      <c r="D60" s="2">
        <v>1006.9313</v>
      </c>
      <c r="E60" s="28">
        <v>9908108484</v>
      </c>
      <c r="F60" s="28">
        <v>162873</v>
      </c>
      <c r="G60" s="6">
        <v>136868.07</v>
      </c>
      <c r="H60" s="4">
        <v>9907945611</v>
      </c>
      <c r="I60" s="4">
        <v>0</v>
      </c>
      <c r="J60" s="6">
        <v>407199</v>
      </c>
      <c r="K60" s="5">
        <v>-4.8099999999999997E-2</v>
      </c>
      <c r="L60" s="25">
        <f t="shared" si="1"/>
        <v>544067.07000000007</v>
      </c>
      <c r="M60" s="25">
        <f>SUMIFS(Parametros!$P:$P,Parametros!$J:$J,'Corp-Deuda-RVG'!C60,Parametros!$I:$I,'Corp-Deuda-RVG'!N60)</f>
        <v>9941239939</v>
      </c>
      <c r="N60" s="7" t="str">
        <f>VLOOKUP(B60,Parametros!$A$1:$B$7,2,0)</f>
        <v>FONDO DE INVERSION SANTANDER DEUDA CHILE</v>
      </c>
      <c r="O60" s="32">
        <f t="shared" si="2"/>
        <v>1.997582613119947E-2</v>
      </c>
      <c r="P60" s="33">
        <f t="shared" si="3"/>
        <v>2</v>
      </c>
      <c r="Q60" s="7" t="str">
        <f t="shared" si="4"/>
        <v>EXCESO</v>
      </c>
    </row>
    <row r="61" spans="1:17" s="2" customFormat="1" x14ac:dyDescent="0.2">
      <c r="A61" s="2" t="str">
        <f t="shared" si="0"/>
        <v>FONDO DE INVERSION SANTANDER RENTA VARIABLE GLOBAL43210</v>
      </c>
      <c r="B61" s="2" t="s">
        <v>122</v>
      </c>
      <c r="C61" s="3">
        <v>43210</v>
      </c>
      <c r="D61" s="2">
        <v>944.31579999999997</v>
      </c>
      <c r="E61" s="28">
        <v>5803433108</v>
      </c>
      <c r="F61" s="28">
        <v>238497</v>
      </c>
      <c r="G61" s="6">
        <v>200417.65</v>
      </c>
      <c r="H61" s="4">
        <v>5803194611</v>
      </c>
      <c r="I61" s="4">
        <v>0</v>
      </c>
      <c r="J61" s="6">
        <v>159003</v>
      </c>
      <c r="K61" s="5">
        <v>-0.5212</v>
      </c>
      <c r="L61" s="25">
        <f t="shared" si="1"/>
        <v>359420.65</v>
      </c>
      <c r="M61" s="25">
        <f>SUMIFS(Parametros!$P:$P,Parametros!$J:$J,'Corp-Deuda-RVG'!C61,Parametros!$I:$I,'Corp-Deuda-RVG'!N61)</f>
        <v>5817020230</v>
      </c>
      <c r="N61" s="7" t="str">
        <f>VLOOKUP(B61,Parametros!$A$1:$B$7,2,0)</f>
        <v>FONDO DE INVERSION SANTANDER RENTA VARIABLE GLOBAL</v>
      </c>
      <c r="O61" s="32">
        <f t="shared" si="2"/>
        <v>2.2552532407129004E-2</v>
      </c>
      <c r="P61" s="33">
        <f t="shared" si="3"/>
        <v>2.2599999999999998</v>
      </c>
      <c r="Q61" s="7" t="str">
        <f t="shared" si="4"/>
        <v>OK</v>
      </c>
    </row>
    <row r="62" spans="1:17" s="2" customFormat="1" x14ac:dyDescent="0.2">
      <c r="A62" s="2" t="str">
        <f t="shared" si="0"/>
        <v>FONDO DE INVERSION SANTANDER DEUDA CORPORATIVA CHILE43211</v>
      </c>
      <c r="B62" s="2" t="s">
        <v>123</v>
      </c>
      <c r="C62" s="3">
        <v>43211</v>
      </c>
      <c r="D62" s="2">
        <v>1070.2091</v>
      </c>
      <c r="E62" s="28">
        <v>55421661240</v>
      </c>
      <c r="F62" s="28">
        <v>1290641</v>
      </c>
      <c r="G62" s="6">
        <v>1084572.27</v>
      </c>
      <c r="H62" s="4">
        <v>55426624549</v>
      </c>
      <c r="I62" s="4">
        <v>0</v>
      </c>
      <c r="J62" s="6">
        <v>0</v>
      </c>
      <c r="K62" s="5">
        <v>8.9999999999999993E-3</v>
      </c>
      <c r="L62" s="25">
        <f t="shared" si="1"/>
        <v>1084572.27</v>
      </c>
      <c r="M62" s="25">
        <f>SUMIFS(Parametros!$P:$P,Parametros!$J:$J,'Corp-Deuda-RVG'!C62,Parametros!$I:$I,'Corp-Deuda-RVG'!N62)</f>
        <v>55525442927</v>
      </c>
      <c r="N62" s="7" t="str">
        <f>VLOOKUP(B62,Parametros!$A$1:$B$7,2,0)</f>
        <v>FONDO DE INVERSION SANTANDER DEUDA CORPORATIVA CHILE</v>
      </c>
      <c r="O62" s="32">
        <f t="shared" si="2"/>
        <v>7.1295041999116298E-3</v>
      </c>
      <c r="P62" s="33">
        <f t="shared" si="3"/>
        <v>0.71</v>
      </c>
      <c r="Q62" s="7" t="str">
        <f t="shared" si="4"/>
        <v>OK</v>
      </c>
    </row>
    <row r="63" spans="1:17" s="2" customFormat="1" x14ac:dyDescent="0.2">
      <c r="A63" s="2" t="str">
        <f t="shared" si="0"/>
        <v>FONDO DE INVERSION SANTANDER DEUDA CHILE43211</v>
      </c>
      <c r="B63" s="2" t="s">
        <v>124</v>
      </c>
      <c r="C63" s="3">
        <v>43211</v>
      </c>
      <c r="D63" s="2">
        <v>1006.9824</v>
      </c>
      <c r="E63" s="28">
        <v>9908611168</v>
      </c>
      <c r="F63" s="28">
        <v>162881</v>
      </c>
      <c r="G63" s="6">
        <v>136874.79</v>
      </c>
      <c r="H63" s="4">
        <v>9908448287</v>
      </c>
      <c r="I63" s="4">
        <v>0</v>
      </c>
      <c r="J63" s="6">
        <v>407220</v>
      </c>
      <c r="K63" s="5">
        <v>5.1000000000000004E-3</v>
      </c>
      <c r="L63" s="25">
        <f t="shared" si="1"/>
        <v>544094.79</v>
      </c>
      <c r="M63" s="25">
        <f>SUMIFS(Parametros!$P:$P,Parametros!$J:$J,'Corp-Deuda-RVG'!C63,Parametros!$I:$I,'Corp-Deuda-RVG'!N63)</f>
        <v>9942312716</v>
      </c>
      <c r="N63" s="7" t="str">
        <f>VLOOKUP(B63,Parametros!$A$1:$B$7,2,0)</f>
        <v>FONDO DE INVERSION SANTANDER DEUDA CHILE</v>
      </c>
      <c r="O63" s="32">
        <f t="shared" si="2"/>
        <v>1.9974688387180278E-2</v>
      </c>
      <c r="P63" s="33">
        <f t="shared" si="3"/>
        <v>2</v>
      </c>
      <c r="Q63" s="7" t="str">
        <f t="shared" si="4"/>
        <v>EXCESO</v>
      </c>
    </row>
    <row r="64" spans="1:17" s="2" customFormat="1" x14ac:dyDescent="0.2">
      <c r="A64" s="2" t="str">
        <f t="shared" si="0"/>
        <v>FONDO DE INVERSION SANTANDER RENTA VARIABLE GLOBAL43211</v>
      </c>
      <c r="B64" s="2" t="s">
        <v>122</v>
      </c>
      <c r="C64" s="3">
        <v>43211</v>
      </c>
      <c r="D64" s="2">
        <v>944.25109999999995</v>
      </c>
      <c r="E64" s="28">
        <v>5803035619</v>
      </c>
      <c r="F64" s="28">
        <v>238481</v>
      </c>
      <c r="G64" s="6">
        <v>200404.2</v>
      </c>
      <c r="H64" s="4">
        <v>5802797138</v>
      </c>
      <c r="I64" s="4">
        <v>0</v>
      </c>
      <c r="J64" s="6">
        <v>158992</v>
      </c>
      <c r="K64" s="5">
        <v>-6.8999999999999999E-3</v>
      </c>
      <c r="L64" s="25">
        <f t="shared" si="1"/>
        <v>359396.2</v>
      </c>
      <c r="M64" s="25">
        <f>SUMIFS(Parametros!$P:$P,Parametros!$J:$J,'Corp-Deuda-RVG'!C64,Parametros!$I:$I,'Corp-Deuda-RVG'!N64)</f>
        <v>5817020230</v>
      </c>
      <c r="N64" s="7" t="str">
        <f>VLOOKUP(B64,Parametros!$A$1:$B$7,2,0)</f>
        <v>FONDO DE INVERSION SANTANDER RENTA VARIABLE GLOBAL</v>
      </c>
      <c r="O64" s="32">
        <f t="shared" si="2"/>
        <v>2.2550998245367972E-2</v>
      </c>
      <c r="P64" s="33">
        <f t="shared" si="3"/>
        <v>2.2599999999999998</v>
      </c>
      <c r="Q64" s="7" t="str">
        <f t="shared" si="4"/>
        <v>OK</v>
      </c>
    </row>
    <row r="65" spans="1:17" s="2" customFormat="1" x14ac:dyDescent="0.2">
      <c r="A65" s="2" t="str">
        <f t="shared" si="0"/>
        <v>FONDO DE INVERSION SANTANDER DEUDA CORPORATIVA CHILE43212</v>
      </c>
      <c r="B65" s="2" t="s">
        <v>123</v>
      </c>
      <c r="C65" s="3">
        <v>43212</v>
      </c>
      <c r="D65" s="2">
        <v>1070.3172</v>
      </c>
      <c r="E65" s="28">
        <v>55426624549</v>
      </c>
      <c r="F65" s="28">
        <v>1290757</v>
      </c>
      <c r="G65" s="6">
        <v>1084669.75</v>
      </c>
      <c r="H65" s="4">
        <v>55432222040</v>
      </c>
      <c r="I65" s="4">
        <v>0</v>
      </c>
      <c r="J65" s="6">
        <v>0</v>
      </c>
      <c r="K65" s="5">
        <v>1.01E-2</v>
      </c>
      <c r="L65" s="25">
        <f t="shared" si="1"/>
        <v>1084669.75</v>
      </c>
      <c r="M65" s="25">
        <f>SUMIFS(Parametros!$P:$P,Parametros!$J:$J,'Corp-Deuda-RVG'!C65,Parametros!$I:$I,'Corp-Deuda-RVG'!N65)</f>
        <v>55532407111</v>
      </c>
      <c r="N65" s="7" t="str">
        <f>VLOOKUP(B65,Parametros!$A$1:$B$7,2,0)</f>
        <v>FONDO DE INVERSION SANTANDER DEUDA CORPORATIVA CHILE</v>
      </c>
      <c r="O65" s="32">
        <f t="shared" si="2"/>
        <v>7.1292508167105587E-3</v>
      </c>
      <c r="P65" s="33">
        <f t="shared" si="3"/>
        <v>0.71</v>
      </c>
      <c r="Q65" s="7" t="str">
        <f t="shared" si="4"/>
        <v>OK</v>
      </c>
    </row>
    <row r="66" spans="1:17" s="2" customFormat="1" x14ac:dyDescent="0.2">
      <c r="A66" s="2" t="str">
        <f t="shared" si="0"/>
        <v>FONDO DE INVERSION SANTANDER DEUDA CHILE43212</v>
      </c>
      <c r="B66" s="2" t="s">
        <v>124</v>
      </c>
      <c r="C66" s="3">
        <v>43212</v>
      </c>
      <c r="D66" s="2">
        <v>1007.0339</v>
      </c>
      <c r="E66" s="28">
        <v>9909117265</v>
      </c>
      <c r="F66" s="28">
        <v>162890</v>
      </c>
      <c r="G66" s="6">
        <v>136882.35</v>
      </c>
      <c r="H66" s="4">
        <v>9908954375</v>
      </c>
      <c r="I66" s="4">
        <v>0</v>
      </c>
      <c r="J66" s="6">
        <v>407241</v>
      </c>
      <c r="K66" s="5">
        <v>5.1000000000000004E-3</v>
      </c>
      <c r="L66" s="25">
        <f t="shared" si="1"/>
        <v>544123.35</v>
      </c>
      <c r="M66" s="25">
        <f>SUMIFS(Parametros!$P:$P,Parametros!$J:$J,'Corp-Deuda-RVG'!C66,Parametros!$I:$I,'Corp-Deuda-RVG'!N66)</f>
        <v>9943388935</v>
      </c>
      <c r="N66" s="7" t="str">
        <f>VLOOKUP(B66,Parametros!$A$1:$B$7,2,0)</f>
        <v>FONDO DE INVERSION SANTANDER DEUDA CHILE</v>
      </c>
      <c r="O66" s="32">
        <f t="shared" si="2"/>
        <v>1.9973574809180487E-2</v>
      </c>
      <c r="P66" s="33">
        <f t="shared" si="3"/>
        <v>2</v>
      </c>
      <c r="Q66" s="7" t="str">
        <f t="shared" si="4"/>
        <v>EXCESO</v>
      </c>
    </row>
    <row r="67" spans="1:17" s="2" customFormat="1" x14ac:dyDescent="0.2">
      <c r="A67" s="2" t="str">
        <f t="shared" ref="A67:A130" si="5">N67&amp;C67</f>
        <v>FONDO DE INVERSION SANTANDER RENTA VARIABLE GLOBAL43212</v>
      </c>
      <c r="B67" s="2" t="s">
        <v>122</v>
      </c>
      <c r="C67" s="3">
        <v>43212</v>
      </c>
      <c r="D67" s="2">
        <v>944.18650000000002</v>
      </c>
      <c r="E67" s="28">
        <v>5802638157</v>
      </c>
      <c r="F67" s="28">
        <v>238465</v>
      </c>
      <c r="G67" s="6">
        <v>200390.76</v>
      </c>
      <c r="H67" s="4">
        <v>5802399692</v>
      </c>
      <c r="I67" s="4">
        <v>0</v>
      </c>
      <c r="J67" s="6">
        <v>158981</v>
      </c>
      <c r="K67" s="5">
        <v>-6.7999999999999996E-3</v>
      </c>
      <c r="L67" s="25">
        <f t="shared" ref="L67:L130" si="6">+G67+J67</f>
        <v>359371.76</v>
      </c>
      <c r="M67" s="25">
        <f>SUMIFS(Parametros!$P:$P,Parametros!$J:$J,'Corp-Deuda-RVG'!C67,Parametros!$I:$I,'Corp-Deuda-RVG'!N67)</f>
        <v>5817020230</v>
      </c>
      <c r="N67" s="7" t="str">
        <f>VLOOKUP(B67,Parametros!$A$1:$B$7,2,0)</f>
        <v>FONDO DE INVERSION SANTANDER RENTA VARIABLE GLOBAL</v>
      </c>
      <c r="O67" s="32">
        <f t="shared" ref="O67:O130" si="7">(L67/M67)*365</f>
        <v>2.2549464711075967E-2</v>
      </c>
      <c r="P67" s="33">
        <f t="shared" ref="P67:P130" si="8">ROUND(O67*100,2)</f>
        <v>2.25</v>
      </c>
      <c r="Q67" s="7" t="str">
        <f t="shared" ref="Q67:Q130" si="9">IF(B67=$S$2,IF(P67&gt;$T$2,"EXCESO","OK"),IF(B67=$S$3,IF(P67&gt;$T$3,"EXCESO","OK"),IF(B67=$S$4,IF(P67&gt;$T$4,"EXCESO","OK"),"OTRO")))</f>
        <v>OK</v>
      </c>
    </row>
    <row r="68" spans="1:17" s="2" customFormat="1" x14ac:dyDescent="0.2">
      <c r="A68" s="2" t="str">
        <f t="shared" si="5"/>
        <v>FONDO DE INVERSION SANTANDER DEUDA CORPORATIVA CHILE43213</v>
      </c>
      <c r="B68" s="2" t="s">
        <v>123</v>
      </c>
      <c r="C68" s="3">
        <v>43213</v>
      </c>
      <c r="D68" s="2">
        <v>1069.9043999999999</v>
      </c>
      <c r="E68" s="28">
        <v>55432222040</v>
      </c>
      <c r="F68" s="28">
        <v>1290887</v>
      </c>
      <c r="G68" s="6">
        <v>1084778.99</v>
      </c>
      <c r="H68" s="4">
        <v>55410843515</v>
      </c>
      <c r="I68" s="4">
        <v>0</v>
      </c>
      <c r="J68" s="6">
        <v>0</v>
      </c>
      <c r="K68" s="5">
        <v>-3.8600000000000002E-2</v>
      </c>
      <c r="L68" s="25">
        <f t="shared" si="6"/>
        <v>1084778.99</v>
      </c>
      <c r="M68" s="25">
        <f>SUMIFS(Parametros!$P:$P,Parametros!$J:$J,'Corp-Deuda-RVG'!C68,Parametros!$I:$I,'Corp-Deuda-RVG'!N68)</f>
        <v>55508064540</v>
      </c>
      <c r="N68" s="7" t="str">
        <f>VLOOKUP(B68,Parametros!$A$1:$B$7,2,0)</f>
        <v>FONDO DE INVERSION SANTANDER DEUDA CORPORATIVA CHILE</v>
      </c>
      <c r="O68" s="32">
        <f t="shared" si="7"/>
        <v>7.1330956074801737E-3</v>
      </c>
      <c r="P68" s="33">
        <f t="shared" si="8"/>
        <v>0.71</v>
      </c>
      <c r="Q68" s="7" t="str">
        <f t="shared" si="9"/>
        <v>OK</v>
      </c>
    </row>
    <row r="69" spans="1:17" s="2" customFormat="1" x14ac:dyDescent="0.2">
      <c r="A69" s="2" t="str">
        <f t="shared" si="5"/>
        <v>FONDO DE INVERSION SANTANDER DEUDA CHILE43213</v>
      </c>
      <c r="B69" s="2" t="s">
        <v>124</v>
      </c>
      <c r="C69" s="3">
        <v>43213</v>
      </c>
      <c r="D69" s="2">
        <v>1006.8585</v>
      </c>
      <c r="E69" s="28">
        <v>9907391967</v>
      </c>
      <c r="F69" s="28">
        <v>162861</v>
      </c>
      <c r="G69" s="6">
        <v>136857.98000000001</v>
      </c>
      <c r="H69" s="4">
        <v>9907229106</v>
      </c>
      <c r="I69" s="4">
        <v>0</v>
      </c>
      <c r="J69" s="6">
        <v>407170</v>
      </c>
      <c r="K69" s="5">
        <v>-1.7399999999999999E-2</v>
      </c>
      <c r="L69" s="25">
        <f t="shared" si="6"/>
        <v>544027.98</v>
      </c>
      <c r="M69" s="25">
        <f>SUMIFS(Parametros!$P:$P,Parametros!$J:$J,'Corp-Deuda-RVG'!C69,Parametros!$I:$I,'Corp-Deuda-RVG'!N69)</f>
        <v>9941745053</v>
      </c>
      <c r="N69" s="7" t="str">
        <f>VLOOKUP(B69,Parametros!$A$1:$B$7,2,0)</f>
        <v>FONDO DE INVERSION SANTANDER DEUDA CHILE</v>
      </c>
      <c r="O69" s="32">
        <f t="shared" si="7"/>
        <v>1.9973376066416013E-2</v>
      </c>
      <c r="P69" s="33">
        <f t="shared" si="8"/>
        <v>2</v>
      </c>
      <c r="Q69" s="7" t="str">
        <f t="shared" si="9"/>
        <v>EXCESO</v>
      </c>
    </row>
    <row r="70" spans="1:17" s="2" customFormat="1" x14ac:dyDescent="0.2">
      <c r="A70" s="2" t="str">
        <f t="shared" si="5"/>
        <v>FONDO DE INVERSION SANTANDER RENTA VARIABLE GLOBAL43213</v>
      </c>
      <c r="B70" s="2" t="s">
        <v>122</v>
      </c>
      <c r="C70" s="3">
        <v>43213</v>
      </c>
      <c r="D70" s="2">
        <v>948.22529999999995</v>
      </c>
      <c r="E70" s="28">
        <v>5827459509</v>
      </c>
      <c r="F70" s="28">
        <v>239485</v>
      </c>
      <c r="G70" s="6">
        <v>201247.9</v>
      </c>
      <c r="H70" s="4">
        <v>5827220024</v>
      </c>
      <c r="I70" s="4">
        <v>0</v>
      </c>
      <c r="J70" s="6">
        <v>159661</v>
      </c>
      <c r="K70" s="5">
        <v>0.42780000000000001</v>
      </c>
      <c r="L70" s="25">
        <f t="shared" si="6"/>
        <v>360908.9</v>
      </c>
      <c r="M70" s="25">
        <f>SUMIFS(Parametros!$P:$P,Parametros!$J:$J,'Corp-Deuda-RVG'!C70,Parametros!$I:$I,'Corp-Deuda-RVG'!N70)</f>
        <v>5850246358</v>
      </c>
      <c r="N70" s="7" t="str">
        <f>VLOOKUP(B70,Parametros!$A$1:$B$7,2,0)</f>
        <v>FONDO DE INVERSION SANTANDER RENTA VARIABLE GLOBAL</v>
      </c>
      <c r="O70" s="32">
        <f t="shared" si="7"/>
        <v>2.2517299347549976E-2</v>
      </c>
      <c r="P70" s="33">
        <f t="shared" si="8"/>
        <v>2.25</v>
      </c>
      <c r="Q70" s="7" t="str">
        <f t="shared" si="9"/>
        <v>OK</v>
      </c>
    </row>
    <row r="71" spans="1:17" s="2" customFormat="1" x14ac:dyDescent="0.2">
      <c r="A71" s="2" t="str">
        <f t="shared" si="5"/>
        <v>FONDO DE INVERSION SANTANDER DEUDA CORPORATIVA CHILE43214</v>
      </c>
      <c r="B71" s="2" t="s">
        <v>123</v>
      </c>
      <c r="C71" s="3">
        <v>43214</v>
      </c>
      <c r="D71" s="2">
        <v>1068.9372000000001</v>
      </c>
      <c r="E71" s="28">
        <v>55410843515</v>
      </c>
      <c r="F71" s="28">
        <v>1290390</v>
      </c>
      <c r="G71" s="6">
        <v>1084361.3400000001</v>
      </c>
      <c r="H71" s="4">
        <v>55360751801</v>
      </c>
      <c r="I71" s="4">
        <v>0</v>
      </c>
      <c r="J71" s="6">
        <v>0</v>
      </c>
      <c r="K71" s="5">
        <v>-9.0399999999999994E-2</v>
      </c>
      <c r="L71" s="25">
        <f t="shared" si="6"/>
        <v>1084361.3400000001</v>
      </c>
      <c r="M71" s="25">
        <f>SUMIFS(Parametros!$P:$P,Parametros!$J:$J,'Corp-Deuda-RVG'!C71,Parametros!$I:$I,'Corp-Deuda-RVG'!N71)</f>
        <v>55457338263</v>
      </c>
      <c r="N71" s="7" t="str">
        <f>VLOOKUP(B71,Parametros!$A$1:$B$7,2,0)</f>
        <v>FONDO DE INVERSION SANTANDER DEUDA CORPORATIVA CHILE</v>
      </c>
      <c r="O71" s="32">
        <f t="shared" si="7"/>
        <v>7.1368713590797108E-3</v>
      </c>
      <c r="P71" s="33">
        <f t="shared" si="8"/>
        <v>0.71</v>
      </c>
      <c r="Q71" s="7" t="str">
        <f t="shared" si="9"/>
        <v>OK</v>
      </c>
    </row>
    <row r="72" spans="1:17" s="2" customFormat="1" x14ac:dyDescent="0.2">
      <c r="A72" s="2" t="str">
        <f t="shared" si="5"/>
        <v>FONDO DE INVERSION SANTANDER DEUDA CHILE43214</v>
      </c>
      <c r="B72" s="2" t="s">
        <v>124</v>
      </c>
      <c r="C72" s="3">
        <v>43214</v>
      </c>
      <c r="D72" s="2">
        <v>1006.3182</v>
      </c>
      <c r="E72" s="28">
        <v>9902075203</v>
      </c>
      <c r="F72" s="28">
        <v>162774</v>
      </c>
      <c r="G72" s="6">
        <v>136784.87</v>
      </c>
      <c r="H72" s="4">
        <v>9901912429</v>
      </c>
      <c r="I72" s="4">
        <v>0</v>
      </c>
      <c r="J72" s="6">
        <v>406951</v>
      </c>
      <c r="K72" s="5">
        <v>-5.3699999999999998E-2</v>
      </c>
      <c r="L72" s="25">
        <f t="shared" si="6"/>
        <v>543735.87</v>
      </c>
      <c r="M72" s="25">
        <f>SUMIFS(Parametros!$P:$P,Parametros!$J:$J,'Corp-Deuda-RVG'!C72,Parametros!$I:$I,'Corp-Deuda-RVG'!N72)</f>
        <v>9936630128</v>
      </c>
      <c r="N72" s="7" t="str">
        <f>VLOOKUP(B72,Parametros!$A$1:$B$7,2,0)</f>
        <v>FONDO DE INVERSION SANTANDER DEUDA CHILE</v>
      </c>
      <c r="O72" s="32">
        <f t="shared" si="7"/>
        <v>1.9972927440537212E-2</v>
      </c>
      <c r="P72" s="33">
        <f t="shared" si="8"/>
        <v>2</v>
      </c>
      <c r="Q72" s="7" t="str">
        <f t="shared" si="9"/>
        <v>EXCESO</v>
      </c>
    </row>
    <row r="73" spans="1:17" s="2" customFormat="1" x14ac:dyDescent="0.2">
      <c r="A73" s="2" t="str">
        <f t="shared" si="5"/>
        <v>FONDO DE INVERSION SANTANDER RENTA VARIABLE GLOBAL43214</v>
      </c>
      <c r="B73" s="2" t="s">
        <v>122</v>
      </c>
      <c r="C73" s="3">
        <v>43214</v>
      </c>
      <c r="D73" s="2">
        <v>939.44399999999996</v>
      </c>
      <c r="E73" s="28">
        <v>5773492828</v>
      </c>
      <c r="F73" s="28">
        <v>237267</v>
      </c>
      <c r="G73" s="6">
        <v>199384.03</v>
      </c>
      <c r="H73" s="4">
        <v>5773255561</v>
      </c>
      <c r="I73" s="4">
        <v>0</v>
      </c>
      <c r="J73" s="6">
        <v>158182</v>
      </c>
      <c r="K73" s="5">
        <v>-0.92610000000000003</v>
      </c>
      <c r="L73" s="25">
        <f t="shared" si="6"/>
        <v>357566.03</v>
      </c>
      <c r="M73" s="25">
        <f>SUMIFS(Parametros!$P:$P,Parametros!$J:$J,'Corp-Deuda-RVG'!C73,Parametros!$I:$I,'Corp-Deuda-RVG'!N73)</f>
        <v>5796390553</v>
      </c>
      <c r="N73" s="7" t="str">
        <f>VLOOKUP(B73,Parametros!$A$1:$B$7,2,0)</f>
        <v>FONDO DE INVERSION SANTANDER RENTA VARIABLE GLOBAL</v>
      </c>
      <c r="O73" s="32">
        <f t="shared" si="7"/>
        <v>2.2516012293625036E-2</v>
      </c>
      <c r="P73" s="33">
        <f t="shared" si="8"/>
        <v>2.25</v>
      </c>
      <c r="Q73" s="7" t="str">
        <f t="shared" si="9"/>
        <v>OK</v>
      </c>
    </row>
    <row r="74" spans="1:17" s="2" customFormat="1" x14ac:dyDescent="0.2">
      <c r="A74" s="2" t="str">
        <f t="shared" si="5"/>
        <v>FONDO DE INVERSION SANTANDER DEUDA CORPORATIVA CHILE43215</v>
      </c>
      <c r="B74" s="2" t="s">
        <v>123</v>
      </c>
      <c r="C74" s="3">
        <v>43215</v>
      </c>
      <c r="D74" s="2">
        <v>1067.377</v>
      </c>
      <c r="E74" s="28">
        <v>55360751801</v>
      </c>
      <c r="F74" s="28">
        <v>1289223</v>
      </c>
      <c r="G74" s="6">
        <v>1083380.67</v>
      </c>
      <c r="H74" s="4">
        <v>55279950701</v>
      </c>
      <c r="I74" s="4">
        <v>0</v>
      </c>
      <c r="J74" s="6">
        <v>0</v>
      </c>
      <c r="K74" s="5">
        <v>-0.14599999999999999</v>
      </c>
      <c r="L74" s="25">
        <f t="shared" si="6"/>
        <v>1083380.67</v>
      </c>
      <c r="M74" s="25">
        <f>SUMIFS(Parametros!$P:$P,Parametros!$J:$J,'Corp-Deuda-RVG'!C74,Parametros!$I:$I,'Corp-Deuda-RVG'!N74)</f>
        <v>55376811724</v>
      </c>
      <c r="N74" s="7" t="str">
        <f>VLOOKUP(B74,Parametros!$A$1:$B$7,2,0)</f>
        <v>FONDO DE INVERSION SANTANDER DEUDA CORPORATIVA CHILE</v>
      </c>
      <c r="O74" s="32">
        <f t="shared" si="7"/>
        <v>7.1407856869921795E-3</v>
      </c>
      <c r="P74" s="33">
        <f t="shared" si="8"/>
        <v>0.71</v>
      </c>
      <c r="Q74" s="7" t="str">
        <f t="shared" si="9"/>
        <v>OK</v>
      </c>
    </row>
    <row r="75" spans="1:17" s="2" customFormat="1" x14ac:dyDescent="0.2">
      <c r="A75" s="2" t="str">
        <f t="shared" si="5"/>
        <v>FONDO DE INVERSION SANTANDER DEUDA CHILE43215</v>
      </c>
      <c r="B75" s="2" t="s">
        <v>124</v>
      </c>
      <c r="C75" s="3">
        <v>43215</v>
      </c>
      <c r="D75" s="2">
        <v>1005.1072</v>
      </c>
      <c r="E75" s="28">
        <v>9890159497</v>
      </c>
      <c r="F75" s="28">
        <v>162578</v>
      </c>
      <c r="G75" s="6">
        <v>136620.17000000001</v>
      </c>
      <c r="H75" s="4">
        <v>9889996919</v>
      </c>
      <c r="I75" s="4">
        <v>0</v>
      </c>
      <c r="J75" s="6">
        <v>406462</v>
      </c>
      <c r="K75" s="5">
        <v>-0.1203</v>
      </c>
      <c r="L75" s="25">
        <f t="shared" si="6"/>
        <v>543082.17000000004</v>
      </c>
      <c r="M75" s="25">
        <f>SUMIFS(Parametros!$P:$P,Parametros!$J:$J,'Corp-Deuda-RVG'!C75,Parametros!$I:$I,'Corp-Deuda-RVG'!N75)</f>
        <v>9925120884</v>
      </c>
      <c r="N75" s="7" t="str">
        <f>VLOOKUP(B75,Parametros!$A$1:$B$7,2,0)</f>
        <v>FONDO DE INVERSION SANTANDER DEUDA CHILE</v>
      </c>
      <c r="O75" s="32">
        <f t="shared" si="7"/>
        <v>1.9972048135912659E-2</v>
      </c>
      <c r="P75" s="33">
        <f t="shared" si="8"/>
        <v>2</v>
      </c>
      <c r="Q75" s="7" t="str">
        <f t="shared" si="9"/>
        <v>EXCESO</v>
      </c>
    </row>
    <row r="76" spans="1:17" s="2" customFormat="1" x14ac:dyDescent="0.2">
      <c r="A76" s="2" t="str">
        <f t="shared" si="5"/>
        <v>FONDO DE INVERSION SANTANDER RENTA VARIABLE GLOBAL43215</v>
      </c>
      <c r="B76" s="2" t="s">
        <v>122</v>
      </c>
      <c r="C76" s="3">
        <v>43215</v>
      </c>
      <c r="D76" s="2">
        <v>942.79700000000003</v>
      </c>
      <c r="E76" s="28">
        <v>5794099164</v>
      </c>
      <c r="F76" s="28">
        <v>238114</v>
      </c>
      <c r="G76" s="6">
        <v>200095.8</v>
      </c>
      <c r="H76" s="4">
        <v>5793861050</v>
      </c>
      <c r="I76" s="4">
        <v>0</v>
      </c>
      <c r="J76" s="6">
        <v>158747</v>
      </c>
      <c r="K76" s="5">
        <v>0.3569</v>
      </c>
      <c r="L76" s="25">
        <f t="shared" si="6"/>
        <v>358842.8</v>
      </c>
      <c r="M76" s="25">
        <f>SUMIFS(Parametros!$P:$P,Parametros!$J:$J,'Corp-Deuda-RVG'!C76,Parametros!$I:$I,'Corp-Deuda-RVG'!N76)</f>
        <v>5808440269</v>
      </c>
      <c r="N76" s="7" t="str">
        <f>VLOOKUP(B76,Parametros!$A$1:$B$7,2,0)</f>
        <v>FONDO DE INVERSION SANTANDER RENTA VARIABLE GLOBAL</v>
      </c>
      <c r="O76" s="32">
        <f t="shared" si="7"/>
        <v>2.2549534114869967E-2</v>
      </c>
      <c r="P76" s="33">
        <f t="shared" si="8"/>
        <v>2.25</v>
      </c>
      <c r="Q76" s="7" t="str">
        <f t="shared" si="9"/>
        <v>OK</v>
      </c>
    </row>
    <row r="77" spans="1:17" s="2" customFormat="1" x14ac:dyDescent="0.2">
      <c r="A77" s="2" t="str">
        <f t="shared" si="5"/>
        <v>FONDO DE INVERSION SANTANDER DEUDA CORPORATIVA CHILE43216</v>
      </c>
      <c r="B77" s="2" t="s">
        <v>123</v>
      </c>
      <c r="C77" s="3">
        <v>43216</v>
      </c>
      <c r="D77" s="2">
        <v>1067.4414999999999</v>
      </c>
      <c r="E77" s="28">
        <v>55279950701</v>
      </c>
      <c r="F77" s="28">
        <v>1287341</v>
      </c>
      <c r="G77" s="6">
        <v>1081799.1599999999</v>
      </c>
      <c r="H77" s="4">
        <v>54288767144</v>
      </c>
      <c r="I77" s="4">
        <v>0</v>
      </c>
      <c r="J77" s="6">
        <v>0</v>
      </c>
      <c r="K77" s="5">
        <v>6.0000000000000001E-3</v>
      </c>
      <c r="L77" s="25">
        <f t="shared" si="6"/>
        <v>1081799.1599999999</v>
      </c>
      <c r="M77" s="25">
        <f>SUMIFS(Parametros!$P:$P,Parametros!$J:$J,'Corp-Deuda-RVG'!C77,Parametros!$I:$I,'Corp-Deuda-RVG'!N77)</f>
        <v>55380423385</v>
      </c>
      <c r="N77" s="7" t="str">
        <f>VLOOKUP(B77,Parametros!$A$1:$B$7,2,0)</f>
        <v>FONDO DE INVERSION SANTANDER DEUDA CORPORATIVA CHILE</v>
      </c>
      <c r="O77" s="32">
        <f t="shared" si="7"/>
        <v>7.1298966180700675E-3</v>
      </c>
      <c r="P77" s="33">
        <f t="shared" si="8"/>
        <v>0.71</v>
      </c>
      <c r="Q77" s="7" t="str">
        <f t="shared" si="9"/>
        <v>OK</v>
      </c>
    </row>
    <row r="78" spans="1:17" s="2" customFormat="1" x14ac:dyDescent="0.2">
      <c r="A78" s="2" t="str">
        <f t="shared" si="5"/>
        <v>FONDO DE INVERSION SANTANDER DEUDA CHILE43216</v>
      </c>
      <c r="B78" s="2" t="s">
        <v>124</v>
      </c>
      <c r="C78" s="3">
        <v>43216</v>
      </c>
      <c r="D78" s="2">
        <v>1005.1863</v>
      </c>
      <c r="E78" s="28">
        <v>9890937075</v>
      </c>
      <c r="F78" s="28">
        <v>162591</v>
      </c>
      <c r="G78" s="6">
        <v>136631.09</v>
      </c>
      <c r="H78" s="4">
        <v>9890774484</v>
      </c>
      <c r="I78" s="4">
        <v>0</v>
      </c>
      <c r="J78" s="6">
        <v>406494</v>
      </c>
      <c r="K78" s="5">
        <v>7.9000000000000008E-3</v>
      </c>
      <c r="L78" s="25">
        <f t="shared" si="6"/>
        <v>543125.09</v>
      </c>
      <c r="M78" s="25">
        <f>SUMIFS(Parametros!$P:$P,Parametros!$J:$J,'Corp-Deuda-RVG'!C78,Parametros!$I:$I,'Corp-Deuda-RVG'!N78)</f>
        <v>9926304956</v>
      </c>
      <c r="N78" s="7" t="str">
        <f>VLOOKUP(B78,Parametros!$A$1:$B$7,2,0)</f>
        <v>FONDO DE INVERSION SANTANDER DEUDA CHILE</v>
      </c>
      <c r="O78" s="32">
        <f t="shared" si="7"/>
        <v>1.9971243955201327E-2</v>
      </c>
      <c r="P78" s="33">
        <f t="shared" si="8"/>
        <v>2</v>
      </c>
      <c r="Q78" s="7" t="str">
        <f t="shared" si="9"/>
        <v>EXCESO</v>
      </c>
    </row>
    <row r="79" spans="1:17" s="2" customFormat="1" x14ac:dyDescent="0.2">
      <c r="A79" s="2" t="str">
        <f t="shared" si="5"/>
        <v>FONDO DE INVERSION SANTANDER RENTA VARIABLE GLOBAL43216</v>
      </c>
      <c r="B79" s="2" t="s">
        <v>122</v>
      </c>
      <c r="C79" s="3">
        <v>43216</v>
      </c>
      <c r="D79" s="2">
        <v>952.15660000000003</v>
      </c>
      <c r="E79" s="28">
        <v>5851619680</v>
      </c>
      <c r="F79" s="28">
        <v>240478</v>
      </c>
      <c r="G79" s="6">
        <v>202082.35</v>
      </c>
      <c r="H79" s="4">
        <v>5851379202</v>
      </c>
      <c r="I79" s="4">
        <v>0</v>
      </c>
      <c r="J79" s="6">
        <v>160323</v>
      </c>
      <c r="K79" s="5">
        <v>0.99270000000000003</v>
      </c>
      <c r="L79" s="25">
        <f t="shared" si="6"/>
        <v>362405.35</v>
      </c>
      <c r="M79" s="25">
        <f>SUMIFS(Parametros!$P:$P,Parametros!$J:$J,'Corp-Deuda-RVG'!C79,Parametros!$I:$I,'Corp-Deuda-RVG'!N79)</f>
        <v>5866117616</v>
      </c>
      <c r="N79" s="7" t="str">
        <f>VLOOKUP(B79,Parametros!$A$1:$B$7,2,0)</f>
        <v>FONDO DE INVERSION SANTANDER RENTA VARIABLE GLOBAL</v>
      </c>
      <c r="O79" s="32">
        <f t="shared" si="7"/>
        <v>2.2549488675305141E-2</v>
      </c>
      <c r="P79" s="33">
        <f t="shared" si="8"/>
        <v>2.25</v>
      </c>
      <c r="Q79" s="7" t="str">
        <f t="shared" si="9"/>
        <v>OK</v>
      </c>
    </row>
    <row r="80" spans="1:17" s="2" customFormat="1" x14ac:dyDescent="0.2">
      <c r="A80" s="2" t="str">
        <f t="shared" si="5"/>
        <v>FONDO DE INVERSION SANTANDER DEUDA CORPORATIVA CHILE43217</v>
      </c>
      <c r="B80" s="2" t="s">
        <v>123</v>
      </c>
      <c r="C80" s="3">
        <v>43217</v>
      </c>
      <c r="D80" s="2">
        <v>1067.9864</v>
      </c>
      <c r="E80" s="28">
        <v>54288767144</v>
      </c>
      <c r="F80" s="28">
        <v>1264259</v>
      </c>
      <c r="G80" s="6">
        <v>1062402.52</v>
      </c>
      <c r="H80" s="4">
        <v>54316479928</v>
      </c>
      <c r="I80" s="4">
        <v>0</v>
      </c>
      <c r="J80" s="6">
        <v>0</v>
      </c>
      <c r="K80" s="5">
        <v>5.0999999999999997E-2</v>
      </c>
      <c r="L80" s="25">
        <f t="shared" si="6"/>
        <v>1062402.52</v>
      </c>
      <c r="M80" s="25">
        <f>SUMIFS(Parametros!$P:$P,Parametros!$J:$J,'Corp-Deuda-RVG'!C80,Parametros!$I:$I,'Corp-Deuda-RVG'!N80)</f>
        <v>54414266127</v>
      </c>
      <c r="N80" s="7" t="str">
        <f>VLOOKUP(B80,Parametros!$A$1:$B$7,2,0)</f>
        <v>FONDO DE INVERSION SANTANDER DEUDA CORPORATIVA CHILE</v>
      </c>
      <c r="O80" s="32">
        <f t="shared" si="7"/>
        <v>7.1263833439368512E-3</v>
      </c>
      <c r="P80" s="33">
        <f t="shared" si="8"/>
        <v>0.71</v>
      </c>
      <c r="Q80" s="7" t="str">
        <f t="shared" si="9"/>
        <v>OK</v>
      </c>
    </row>
    <row r="81" spans="1:17" s="2" customFormat="1" x14ac:dyDescent="0.2">
      <c r="A81" s="2" t="str">
        <f t="shared" si="5"/>
        <v>FONDO DE INVERSION SANTANDER DEUDA CHILE43217</v>
      </c>
      <c r="B81" s="2" t="s">
        <v>124</v>
      </c>
      <c r="C81" s="3">
        <v>43217</v>
      </c>
      <c r="D81" s="2">
        <v>1005.8085</v>
      </c>
      <c r="E81" s="28">
        <v>9897059993</v>
      </c>
      <c r="F81" s="28">
        <v>162691</v>
      </c>
      <c r="G81" s="6">
        <v>136715.13</v>
      </c>
      <c r="H81" s="4">
        <v>9896897302</v>
      </c>
      <c r="I81" s="4">
        <v>0</v>
      </c>
      <c r="J81" s="6">
        <v>406745</v>
      </c>
      <c r="K81" s="5">
        <v>6.1899999999999997E-2</v>
      </c>
      <c r="L81" s="25">
        <f t="shared" si="6"/>
        <v>543460.13</v>
      </c>
      <c r="M81" s="25">
        <f>SUMIFS(Parametros!$P:$P,Parametros!$J:$J,'Corp-Deuda-RVG'!C81,Parametros!$I:$I,'Corp-Deuda-RVG'!N81)</f>
        <v>9932834619</v>
      </c>
      <c r="N81" s="7" t="str">
        <f>VLOOKUP(B81,Parametros!$A$1:$B$7,2,0)</f>
        <v>FONDO DE INVERSION SANTANDER DEUDA CHILE</v>
      </c>
      <c r="O81" s="32">
        <f t="shared" si="7"/>
        <v>1.9970426877999346E-2</v>
      </c>
      <c r="P81" s="33">
        <f t="shared" si="8"/>
        <v>2</v>
      </c>
      <c r="Q81" s="7" t="str">
        <f t="shared" si="9"/>
        <v>EXCESO</v>
      </c>
    </row>
    <row r="82" spans="1:17" s="2" customFormat="1" x14ac:dyDescent="0.2">
      <c r="A82" s="2" t="str">
        <f t="shared" si="5"/>
        <v>FONDO DE INVERSION SANTANDER RENTA VARIABLE GLOBAL43217</v>
      </c>
      <c r="B82" s="2" t="s">
        <v>122</v>
      </c>
      <c r="C82" s="3">
        <v>43217</v>
      </c>
      <c r="D82" s="2">
        <v>958.10760000000005</v>
      </c>
      <c r="E82" s="28">
        <v>5888192854</v>
      </c>
      <c r="F82" s="28">
        <v>241981</v>
      </c>
      <c r="G82" s="6">
        <v>203345.38</v>
      </c>
      <c r="H82" s="4">
        <v>5887950873</v>
      </c>
      <c r="I82" s="4">
        <v>0</v>
      </c>
      <c r="J82" s="6">
        <v>161325</v>
      </c>
      <c r="K82" s="5">
        <v>0.625</v>
      </c>
      <c r="L82" s="25">
        <f t="shared" si="6"/>
        <v>364670.38</v>
      </c>
      <c r="M82" s="25">
        <f>SUMIFS(Parametros!$P:$P,Parametros!$J:$J,'Corp-Deuda-RVG'!C82,Parametros!$I:$I,'Corp-Deuda-RVG'!N82)</f>
        <v>5902852115</v>
      </c>
      <c r="N82" s="7" t="str">
        <f>VLOOKUP(B82,Parametros!$A$1:$B$7,2,0)</f>
        <v>FONDO DE INVERSION SANTANDER RENTA VARIABLE GLOBAL</v>
      </c>
      <c r="O82" s="32">
        <f t="shared" si="7"/>
        <v>2.2549216227484636E-2</v>
      </c>
      <c r="P82" s="33">
        <f t="shared" si="8"/>
        <v>2.25</v>
      </c>
      <c r="Q82" s="7" t="str">
        <f t="shared" si="9"/>
        <v>OK</v>
      </c>
    </row>
    <row r="83" spans="1:17" s="2" customFormat="1" x14ac:dyDescent="0.2">
      <c r="A83" s="2" t="str">
        <f t="shared" si="5"/>
        <v>FONDO DE INVERSION SANTANDER DEUDA CORPORATIVA CHILE43218</v>
      </c>
      <c r="B83" s="2" t="s">
        <v>123</v>
      </c>
      <c r="C83" s="3">
        <v>43218</v>
      </c>
      <c r="D83" s="2">
        <v>1068.0796</v>
      </c>
      <c r="E83" s="28">
        <v>54316479928</v>
      </c>
      <c r="F83" s="28">
        <v>1264904</v>
      </c>
      <c r="G83" s="6">
        <v>1062944.54</v>
      </c>
      <c r="H83" s="4">
        <v>54321222891</v>
      </c>
      <c r="I83" s="4">
        <v>0</v>
      </c>
      <c r="J83" s="6">
        <v>0</v>
      </c>
      <c r="K83" s="5">
        <v>8.6999999999999994E-3</v>
      </c>
      <c r="L83" s="25">
        <f t="shared" si="6"/>
        <v>1062944.54</v>
      </c>
      <c r="M83" s="25">
        <f>SUMIFS(Parametros!$P:$P,Parametros!$J:$J,'Corp-Deuda-RVG'!C83,Parametros!$I:$I,'Corp-Deuda-RVG'!N83)</f>
        <v>54420348408</v>
      </c>
      <c r="N83" s="7" t="str">
        <f>VLOOKUP(B83,Parametros!$A$1:$B$7,2,0)</f>
        <v>FONDO DE INVERSION SANTANDER DEUDA CORPORATIVA CHILE</v>
      </c>
      <c r="O83" s="32">
        <f t="shared" si="7"/>
        <v>7.1292222201753902E-3</v>
      </c>
      <c r="P83" s="33">
        <f t="shared" si="8"/>
        <v>0.71</v>
      </c>
      <c r="Q83" s="7" t="str">
        <f t="shared" si="9"/>
        <v>OK</v>
      </c>
    </row>
    <row r="84" spans="1:17" s="2" customFormat="1" x14ac:dyDescent="0.2">
      <c r="A84" s="2" t="str">
        <f t="shared" si="5"/>
        <v>FONDO DE INVERSION SANTANDER DEUDA CHILE43218</v>
      </c>
      <c r="B84" s="2" t="s">
        <v>124</v>
      </c>
      <c r="C84" s="3">
        <v>43218</v>
      </c>
      <c r="D84" s="2">
        <v>1005.8671000000001</v>
      </c>
      <c r="E84" s="28">
        <v>9897636608</v>
      </c>
      <c r="F84" s="28">
        <v>162701</v>
      </c>
      <c r="G84" s="6">
        <v>136723.53</v>
      </c>
      <c r="H84" s="4">
        <v>9897473907</v>
      </c>
      <c r="I84" s="4">
        <v>0</v>
      </c>
      <c r="J84" s="6">
        <v>406769</v>
      </c>
      <c r="K84" s="5">
        <v>5.7999999999999996E-3</v>
      </c>
      <c r="L84" s="25">
        <f t="shared" si="6"/>
        <v>543492.53</v>
      </c>
      <c r="M84" s="25">
        <f>SUMIFS(Parametros!$P:$P,Parametros!$J:$J,'Corp-Deuda-RVG'!C84,Parametros!$I:$I,'Corp-Deuda-RVG'!N84)</f>
        <v>9933980694</v>
      </c>
      <c r="N84" s="7" t="str">
        <f>VLOOKUP(B84,Parametros!$A$1:$B$7,2,0)</f>
        <v>FONDO DE INVERSION SANTANDER DEUDA CHILE</v>
      </c>
      <c r="O84" s="32">
        <f t="shared" si="7"/>
        <v>1.99693133659718E-2</v>
      </c>
      <c r="P84" s="33">
        <f t="shared" si="8"/>
        <v>2</v>
      </c>
      <c r="Q84" s="7" t="str">
        <f t="shared" si="9"/>
        <v>EXCESO</v>
      </c>
    </row>
    <row r="85" spans="1:17" s="2" customFormat="1" x14ac:dyDescent="0.2">
      <c r="A85" s="2" t="str">
        <f t="shared" si="5"/>
        <v>FONDO DE INVERSION SANTANDER RENTA VARIABLE GLOBAL43218</v>
      </c>
      <c r="B85" s="2" t="s">
        <v>122</v>
      </c>
      <c r="C85" s="3">
        <v>43218</v>
      </c>
      <c r="D85" s="2">
        <v>958.04200000000003</v>
      </c>
      <c r="E85" s="28">
        <v>5887789559</v>
      </c>
      <c r="F85" s="28">
        <v>241964</v>
      </c>
      <c r="G85" s="6">
        <v>203331.09</v>
      </c>
      <c r="H85" s="4">
        <v>5887547595</v>
      </c>
      <c r="I85" s="4">
        <v>0</v>
      </c>
      <c r="J85" s="6">
        <v>161314</v>
      </c>
      <c r="K85" s="5">
        <v>-6.7999999999999996E-3</v>
      </c>
      <c r="L85" s="25">
        <f t="shared" si="6"/>
        <v>364645.08999999997</v>
      </c>
      <c r="M85" s="25">
        <f>SUMIFS(Parametros!$P:$P,Parametros!$J:$J,'Corp-Deuda-RVG'!C85,Parametros!$I:$I,'Corp-Deuda-RVG'!N85)</f>
        <v>5902852115</v>
      </c>
      <c r="N85" s="7" t="str">
        <f>VLOOKUP(B85,Parametros!$A$1:$B$7,2,0)</f>
        <v>FONDO DE INVERSION SANTANDER RENTA VARIABLE GLOBAL</v>
      </c>
      <c r="O85" s="32">
        <f t="shared" si="7"/>
        <v>2.2547652432590205E-2</v>
      </c>
      <c r="P85" s="33">
        <f t="shared" si="8"/>
        <v>2.25</v>
      </c>
      <c r="Q85" s="7" t="str">
        <f t="shared" si="9"/>
        <v>OK</v>
      </c>
    </row>
    <row r="86" spans="1:17" s="2" customFormat="1" x14ac:dyDescent="0.2">
      <c r="A86" s="2" t="str">
        <f t="shared" si="5"/>
        <v>FONDO DE INVERSION SANTANDER DEUDA CORPORATIVA CHILE43219</v>
      </c>
      <c r="B86" s="2" t="s">
        <v>123</v>
      </c>
      <c r="C86" s="3">
        <v>43219</v>
      </c>
      <c r="D86" s="2">
        <v>1068.1756</v>
      </c>
      <c r="E86" s="28">
        <v>54321222891</v>
      </c>
      <c r="F86" s="28">
        <v>1265015</v>
      </c>
      <c r="G86" s="6">
        <v>1063037.82</v>
      </c>
      <c r="H86" s="4">
        <v>54326103102</v>
      </c>
      <c r="I86" s="4">
        <v>0</v>
      </c>
      <c r="J86" s="6">
        <v>0</v>
      </c>
      <c r="K86" s="5">
        <v>8.9999999999999993E-3</v>
      </c>
      <c r="L86" s="25">
        <f t="shared" si="6"/>
        <v>1063037.82</v>
      </c>
      <c r="M86" s="25">
        <f>SUMIFS(Parametros!$P:$P,Parametros!$J:$J,'Corp-Deuda-RVG'!C86,Parametros!$I:$I,'Corp-Deuda-RVG'!N86)</f>
        <v>54426568055</v>
      </c>
      <c r="N86" s="7" t="str">
        <f>VLOOKUP(B86,Parametros!$A$1:$B$7,2,0)</f>
        <v>FONDO DE INVERSION SANTANDER DEUDA CORPORATIVA CHILE</v>
      </c>
      <c r="O86" s="32">
        <f t="shared" si="7"/>
        <v>7.1290330837671632E-3</v>
      </c>
      <c r="P86" s="33">
        <f t="shared" si="8"/>
        <v>0.71</v>
      </c>
      <c r="Q86" s="7" t="str">
        <f t="shared" si="9"/>
        <v>OK</v>
      </c>
    </row>
    <row r="87" spans="1:17" s="2" customFormat="1" x14ac:dyDescent="0.2">
      <c r="A87" s="2" t="str">
        <f t="shared" si="5"/>
        <v>FONDO DE INVERSION SANTANDER DEUDA CHILE43219</v>
      </c>
      <c r="B87" s="2" t="s">
        <v>124</v>
      </c>
      <c r="C87" s="3">
        <v>43219</v>
      </c>
      <c r="D87" s="2">
        <v>1005.9118</v>
      </c>
      <c r="E87" s="28">
        <v>9898076302</v>
      </c>
      <c r="F87" s="28">
        <v>162708</v>
      </c>
      <c r="G87" s="6">
        <v>136729.41</v>
      </c>
      <c r="H87" s="4">
        <v>9897913594</v>
      </c>
      <c r="I87" s="4">
        <v>0</v>
      </c>
      <c r="J87" s="6">
        <v>406787</v>
      </c>
      <c r="K87" s="5">
        <v>4.4000000000000003E-3</v>
      </c>
      <c r="L87" s="25">
        <f t="shared" si="6"/>
        <v>543516.41</v>
      </c>
      <c r="M87" s="25">
        <f>SUMIFS(Parametros!$P:$P,Parametros!$J:$J,'Corp-Deuda-RVG'!C87,Parametros!$I:$I,'Corp-Deuda-RVG'!N87)</f>
        <v>9934989876</v>
      </c>
      <c r="N87" s="7" t="str">
        <f>VLOOKUP(B87,Parametros!$A$1:$B$7,2,0)</f>
        <v>FONDO DE INVERSION SANTANDER DEUDA CHILE</v>
      </c>
      <c r="O87" s="32">
        <f t="shared" si="7"/>
        <v>1.9968162235296877E-2</v>
      </c>
      <c r="P87" s="33">
        <f t="shared" si="8"/>
        <v>2</v>
      </c>
      <c r="Q87" s="7" t="str">
        <f t="shared" si="9"/>
        <v>EXCESO</v>
      </c>
    </row>
    <row r="88" spans="1:17" s="2" customFormat="1" x14ac:dyDescent="0.2">
      <c r="A88" s="2" t="str">
        <f t="shared" si="5"/>
        <v>FONDO DE INVERSION SANTANDER RENTA VARIABLE GLOBAL43219</v>
      </c>
      <c r="B88" s="2" t="s">
        <v>122</v>
      </c>
      <c r="C88" s="3">
        <v>43219</v>
      </c>
      <c r="D88" s="2">
        <v>957.97640000000001</v>
      </c>
      <c r="E88" s="28">
        <v>5887386292</v>
      </c>
      <c r="F88" s="28">
        <v>241947</v>
      </c>
      <c r="G88" s="6">
        <v>203316.81</v>
      </c>
      <c r="H88" s="4">
        <v>5887144345</v>
      </c>
      <c r="I88" s="4">
        <v>0</v>
      </c>
      <c r="J88" s="6">
        <v>161303</v>
      </c>
      <c r="K88" s="5">
        <v>-6.7999999999999996E-3</v>
      </c>
      <c r="L88" s="25">
        <f t="shared" si="6"/>
        <v>364619.81</v>
      </c>
      <c r="M88" s="25">
        <f>SUMIFS(Parametros!$P:$P,Parametros!$J:$J,'Corp-Deuda-RVG'!C88,Parametros!$I:$I,'Corp-Deuda-RVG'!N88)</f>
        <v>5902852115</v>
      </c>
      <c r="N88" s="7" t="str">
        <f>VLOOKUP(B88,Parametros!$A$1:$B$7,2,0)</f>
        <v>FONDO DE INVERSION SANTANDER RENTA VARIABLE GLOBAL</v>
      </c>
      <c r="O88" s="32">
        <f t="shared" si="7"/>
        <v>2.254608925604093E-2</v>
      </c>
      <c r="P88" s="33">
        <f t="shared" si="8"/>
        <v>2.25</v>
      </c>
      <c r="Q88" s="7" t="str">
        <f t="shared" si="9"/>
        <v>OK</v>
      </c>
    </row>
    <row r="89" spans="1:17" s="2" customFormat="1" x14ac:dyDescent="0.2">
      <c r="A89" s="2" t="str">
        <f t="shared" si="5"/>
        <v>FONDO DE INVERSION SANTANDER DEUDA CORPORATIVA CHILE43220</v>
      </c>
      <c r="B89" s="2" t="s">
        <v>123</v>
      </c>
      <c r="C89" s="3">
        <v>43220</v>
      </c>
      <c r="D89" s="2">
        <v>1068.7972</v>
      </c>
      <c r="E89" s="28">
        <v>54326103102</v>
      </c>
      <c r="F89" s="28">
        <v>1265128</v>
      </c>
      <c r="G89" s="6">
        <v>1063132.77</v>
      </c>
      <c r="H89" s="4">
        <v>54357716234</v>
      </c>
      <c r="I89" s="4">
        <v>0</v>
      </c>
      <c r="J89" s="6">
        <v>0</v>
      </c>
      <c r="K89" s="5">
        <v>5.8200000000000002E-2</v>
      </c>
      <c r="L89" s="25">
        <f t="shared" si="6"/>
        <v>1063132.77</v>
      </c>
      <c r="M89" s="25">
        <f>SUMIFS(Parametros!$P:$P,Parametros!$J:$J,'Corp-Deuda-RVG'!C89,Parametros!$I:$I,'Corp-Deuda-RVG'!N89)</f>
        <v>54455726601</v>
      </c>
      <c r="N89" s="7" t="str">
        <f>VLOOKUP(B89,Parametros!$A$1:$B$7,2,0)</f>
        <v>FONDO DE INVERSION SANTANDER DEUDA CORPORATIVA CHILE</v>
      </c>
      <c r="O89" s="32">
        <f t="shared" si="7"/>
        <v>7.125852233929684E-3</v>
      </c>
      <c r="P89" s="33">
        <f t="shared" si="8"/>
        <v>0.71</v>
      </c>
      <c r="Q89" s="7" t="str">
        <f t="shared" si="9"/>
        <v>OK</v>
      </c>
    </row>
    <row r="90" spans="1:17" s="2" customFormat="1" x14ac:dyDescent="0.2">
      <c r="A90" s="2" t="str">
        <f t="shared" si="5"/>
        <v>FONDO DE INVERSION SANTANDER DEUDA CHILE43220</v>
      </c>
      <c r="B90" s="2" t="s">
        <v>124</v>
      </c>
      <c r="C90" s="3">
        <v>43220</v>
      </c>
      <c r="D90" s="2">
        <v>1006.3514</v>
      </c>
      <c r="E90" s="28">
        <v>9902401574</v>
      </c>
      <c r="F90" s="28">
        <v>162779</v>
      </c>
      <c r="G90" s="6">
        <v>136789.07999999999</v>
      </c>
      <c r="H90" s="4">
        <v>9902238795</v>
      </c>
      <c r="I90" s="4">
        <v>0</v>
      </c>
      <c r="J90" s="6">
        <v>406965</v>
      </c>
      <c r="K90" s="5">
        <v>4.3700000000000003E-2</v>
      </c>
      <c r="L90" s="25">
        <f t="shared" si="6"/>
        <v>543754.07999999996</v>
      </c>
      <c r="M90" s="25">
        <f>SUMIFS(Parametros!$P:$P,Parametros!$J:$J,'Corp-Deuda-RVG'!C90,Parametros!$I:$I,'Corp-Deuda-RVG'!N90)</f>
        <v>9939396721</v>
      </c>
      <c r="N90" s="7" t="str">
        <f>VLOOKUP(B90,Parametros!$A$1:$B$7,2,0)</f>
        <v>FONDO DE INVERSION SANTANDER DEUDA CHILE</v>
      </c>
      <c r="O90" s="32">
        <f t="shared" si="7"/>
        <v>1.9968036770347562E-2</v>
      </c>
      <c r="P90" s="33">
        <f t="shared" si="8"/>
        <v>2</v>
      </c>
      <c r="Q90" s="7" t="str">
        <f t="shared" si="9"/>
        <v>EXCESO</v>
      </c>
    </row>
    <row r="91" spans="1:17" s="2" customFormat="1" x14ac:dyDescent="0.2">
      <c r="A91" s="2" t="str">
        <f t="shared" si="5"/>
        <v>FONDO DE INVERSION SANTANDER RENTA VARIABLE GLOBAL43220</v>
      </c>
      <c r="B91" s="2" t="s">
        <v>122</v>
      </c>
      <c r="C91" s="3">
        <v>43220</v>
      </c>
      <c r="D91" s="2">
        <v>959.96050000000002</v>
      </c>
      <c r="E91" s="28">
        <v>5899579661</v>
      </c>
      <c r="F91" s="28">
        <v>242448</v>
      </c>
      <c r="G91" s="6">
        <v>203737.82</v>
      </c>
      <c r="H91" s="4">
        <v>5899337213</v>
      </c>
      <c r="I91" s="4">
        <v>0</v>
      </c>
      <c r="J91" s="6">
        <v>161637</v>
      </c>
      <c r="K91" s="5">
        <v>0.20710000000000001</v>
      </c>
      <c r="L91" s="25">
        <f t="shared" si="6"/>
        <v>365374.82</v>
      </c>
      <c r="M91" s="25">
        <f>SUMIFS(Parametros!$P:$P,Parametros!$J:$J,'Corp-Deuda-RVG'!C91,Parametros!$I:$I,'Corp-Deuda-RVG'!N91)</f>
        <v>5914723176</v>
      </c>
      <c r="N91" s="7" t="str">
        <f>VLOOKUP(B91,Parametros!$A$1:$B$7,2,0)</f>
        <v>FONDO DE INVERSION SANTANDER RENTA VARIABLE GLOBAL</v>
      </c>
      <c r="O91" s="32">
        <f t="shared" si="7"/>
        <v>2.2547430426015258E-2</v>
      </c>
      <c r="P91" s="33">
        <f t="shared" si="8"/>
        <v>2.25</v>
      </c>
      <c r="Q91" s="7" t="str">
        <f t="shared" si="9"/>
        <v>OK</v>
      </c>
    </row>
    <row r="92" spans="1:17" s="2" customFormat="1" x14ac:dyDescent="0.2">
      <c r="A92" s="2" t="str">
        <f t="shared" si="5"/>
        <v>FONDO DE INVERSION SANTANDER DEUDA CORPORATIVA CHILE43221</v>
      </c>
      <c r="B92" s="2" t="s">
        <v>123</v>
      </c>
      <c r="C92" s="3">
        <v>43221</v>
      </c>
      <c r="D92" s="2">
        <v>1068.8964000000001</v>
      </c>
      <c r="E92" s="28">
        <v>54357716234</v>
      </c>
      <c r="F92" s="28">
        <v>1265865</v>
      </c>
      <c r="G92" s="6">
        <v>1063752.1000000001</v>
      </c>
      <c r="H92" s="4">
        <v>54362760999</v>
      </c>
      <c r="I92" s="4">
        <v>0</v>
      </c>
      <c r="J92" s="6">
        <v>0</v>
      </c>
      <c r="K92" s="5">
        <v>9.2999999999999992E-3</v>
      </c>
      <c r="L92" s="25">
        <f t="shared" si="6"/>
        <v>1063752.1000000001</v>
      </c>
      <c r="M92" s="25">
        <f>SUMIFS(Parametros!$P:$P,Parametros!$J:$J,'Corp-Deuda-RVG'!C92,Parametros!$I:$I,'Corp-Deuda-RVG'!N92)</f>
        <v>54462111702</v>
      </c>
      <c r="N92" s="7" t="str">
        <f>VLOOKUP(B92,Parametros!$A$1:$B$7,2,0)</f>
        <v>FONDO DE INVERSION SANTANDER DEUDA CORPORATIVA CHILE</v>
      </c>
      <c r="O92" s="32">
        <f t="shared" si="7"/>
        <v>7.1291674958270431E-3</v>
      </c>
      <c r="P92" s="33">
        <f t="shared" si="8"/>
        <v>0.71</v>
      </c>
      <c r="Q92" s="7" t="str">
        <f t="shared" si="9"/>
        <v>OK</v>
      </c>
    </row>
    <row r="93" spans="1:17" s="2" customFormat="1" x14ac:dyDescent="0.2">
      <c r="A93" s="2" t="str">
        <f t="shared" si="5"/>
        <v>FONDO DE INVERSION SANTANDER DEUDA CHILE43221</v>
      </c>
      <c r="B93" s="2" t="s">
        <v>124</v>
      </c>
      <c r="C93" s="3">
        <v>43221</v>
      </c>
      <c r="D93" s="2">
        <v>1006.3982999999999</v>
      </c>
      <c r="E93" s="28">
        <v>9902863279</v>
      </c>
      <c r="F93" s="28">
        <v>162787</v>
      </c>
      <c r="G93" s="6">
        <v>136795.79999999999</v>
      </c>
      <c r="H93" s="4">
        <v>9902700492</v>
      </c>
      <c r="I93" s="4">
        <v>0</v>
      </c>
      <c r="J93" s="6">
        <v>406984</v>
      </c>
      <c r="K93" s="5">
        <v>4.7000000000000002E-3</v>
      </c>
      <c r="L93" s="25">
        <f t="shared" si="6"/>
        <v>543779.80000000005</v>
      </c>
      <c r="M93" s="25">
        <f>SUMIFS(Parametros!$P:$P,Parametros!$J:$J,'Corp-Deuda-RVG'!C93,Parametros!$I:$I,'Corp-Deuda-RVG'!N93)</f>
        <v>9940428189</v>
      </c>
      <c r="N93" s="7" t="str">
        <f>VLOOKUP(B93,Parametros!$A$1:$B$7,2,0)</f>
        <v>FONDO DE INVERSION SANTANDER DEUDA CHILE</v>
      </c>
      <c r="O93" s="32">
        <f t="shared" si="7"/>
        <v>1.9966909194076371E-2</v>
      </c>
      <c r="P93" s="33">
        <f t="shared" si="8"/>
        <v>2</v>
      </c>
      <c r="Q93" s="7" t="str">
        <f t="shared" si="9"/>
        <v>EXCESO</v>
      </c>
    </row>
    <row r="94" spans="1:17" s="2" customFormat="1" x14ac:dyDescent="0.2">
      <c r="A94" s="2" t="str">
        <f t="shared" si="5"/>
        <v>FONDO DE INVERSION SANTANDER RENTA VARIABLE GLOBAL43221</v>
      </c>
      <c r="B94" s="2" t="s">
        <v>122</v>
      </c>
      <c r="C94" s="3">
        <v>43221</v>
      </c>
      <c r="D94" s="2">
        <v>959.89469999999994</v>
      </c>
      <c r="E94" s="28">
        <v>5899175587</v>
      </c>
      <c r="F94" s="28">
        <v>242432</v>
      </c>
      <c r="G94" s="6">
        <v>203724.37</v>
      </c>
      <c r="H94" s="4">
        <v>5898933155</v>
      </c>
      <c r="I94" s="4">
        <v>0</v>
      </c>
      <c r="J94" s="6">
        <v>161626</v>
      </c>
      <c r="K94" s="5">
        <v>-6.8999999999999999E-3</v>
      </c>
      <c r="L94" s="25">
        <f t="shared" si="6"/>
        <v>365350.37</v>
      </c>
      <c r="M94" s="25">
        <f>SUMIFS(Parametros!$P:$P,Parametros!$J:$J,'Corp-Deuda-RVG'!C94,Parametros!$I:$I,'Corp-Deuda-RVG'!N94)</f>
        <v>5914723176</v>
      </c>
      <c r="N94" s="7" t="str">
        <f>VLOOKUP(B94,Parametros!$A$1:$B$7,2,0)</f>
        <v>FONDO DE INVERSION SANTANDER RENTA VARIABLE GLOBAL</v>
      </c>
      <c r="O94" s="32">
        <f t="shared" si="7"/>
        <v>2.2545921606458626E-2</v>
      </c>
      <c r="P94" s="33">
        <f t="shared" si="8"/>
        <v>2.25</v>
      </c>
      <c r="Q94" s="7" t="str">
        <f t="shared" si="9"/>
        <v>OK</v>
      </c>
    </row>
    <row r="95" spans="1:17" s="2" customFormat="1" x14ac:dyDescent="0.2">
      <c r="A95" s="2" t="str">
        <f t="shared" si="5"/>
        <v>FONDO DE INVERSION SANTANDER DEUDA CORPORATIVA CHILE43222</v>
      </c>
      <c r="B95" s="2" t="s">
        <v>123</v>
      </c>
      <c r="C95" s="3">
        <v>43222</v>
      </c>
      <c r="D95" s="2">
        <v>1069.4067</v>
      </c>
      <c r="E95" s="28">
        <v>54362760999</v>
      </c>
      <c r="F95" s="28">
        <v>1265982</v>
      </c>
      <c r="G95" s="6">
        <v>1063850.42</v>
      </c>
      <c r="H95" s="4">
        <v>54388716186</v>
      </c>
      <c r="I95" s="4">
        <v>0</v>
      </c>
      <c r="J95" s="6">
        <v>0</v>
      </c>
      <c r="K95" s="5">
        <v>4.7699999999999999E-2</v>
      </c>
      <c r="L95" s="25">
        <f t="shared" si="6"/>
        <v>1063850.42</v>
      </c>
      <c r="M95" s="25">
        <f>SUMIFS(Parametros!$P:$P,Parametros!$J:$J,'Corp-Deuda-RVG'!C95,Parametros!$I:$I,'Corp-Deuda-RVG'!N95)</f>
        <v>54485476385</v>
      </c>
      <c r="N95" s="7" t="str">
        <f>VLOOKUP(B95,Parametros!$A$1:$B$7,2,0)</f>
        <v>FONDO DE INVERSION SANTANDER DEUDA CORPORATIVA CHILE</v>
      </c>
      <c r="O95" s="32">
        <f t="shared" si="7"/>
        <v>7.126768986219262E-3</v>
      </c>
      <c r="P95" s="33">
        <f t="shared" si="8"/>
        <v>0.71</v>
      </c>
      <c r="Q95" s="7" t="str">
        <f t="shared" si="9"/>
        <v>OK</v>
      </c>
    </row>
    <row r="96" spans="1:17" s="2" customFormat="1" x14ac:dyDescent="0.2">
      <c r="A96" s="2" t="str">
        <f t="shared" si="5"/>
        <v>FONDO DE INVERSION SANTANDER DEUDA CHILE43222</v>
      </c>
      <c r="B96" s="2" t="s">
        <v>124</v>
      </c>
      <c r="C96" s="3">
        <v>43222</v>
      </c>
      <c r="D96" s="2">
        <v>1006.7451</v>
      </c>
      <c r="E96" s="28">
        <v>10026318429</v>
      </c>
      <c r="F96" s="28">
        <v>164816</v>
      </c>
      <c r="G96" s="6">
        <v>138500.84</v>
      </c>
      <c r="H96" s="4">
        <v>10026153613</v>
      </c>
      <c r="I96" s="4">
        <v>0</v>
      </c>
      <c r="J96" s="6">
        <v>412057</v>
      </c>
      <c r="K96" s="5">
        <v>3.4500000000000003E-2</v>
      </c>
      <c r="L96" s="25">
        <f t="shared" si="6"/>
        <v>550557.84</v>
      </c>
      <c r="M96" s="25">
        <f>SUMIFS(Parametros!$P:$P,Parametros!$J:$J,'Corp-Deuda-RVG'!C96,Parametros!$I:$I,'Corp-Deuda-RVG'!N96)</f>
        <v>10064132617</v>
      </c>
      <c r="N96" s="7" t="str">
        <f>VLOOKUP(B96,Parametros!$A$1:$B$7,2,0)</f>
        <v>FONDO DE INVERSION SANTANDER DEUDA CHILE</v>
      </c>
      <c r="O96" s="32">
        <f t="shared" si="7"/>
        <v>1.9967305603719471E-2</v>
      </c>
      <c r="P96" s="33">
        <f t="shared" si="8"/>
        <v>2</v>
      </c>
      <c r="Q96" s="7" t="str">
        <f t="shared" si="9"/>
        <v>EXCESO</v>
      </c>
    </row>
    <row r="97" spans="1:17" s="2" customFormat="1" x14ac:dyDescent="0.2">
      <c r="A97" s="2" t="str">
        <f t="shared" si="5"/>
        <v>FONDO DE INVERSION SANTANDER RENTA VARIABLE GLOBAL43222</v>
      </c>
      <c r="B97" s="2" t="s">
        <v>122</v>
      </c>
      <c r="C97" s="3">
        <v>43222</v>
      </c>
      <c r="D97" s="2">
        <v>963.59349999999995</v>
      </c>
      <c r="E97" s="28">
        <v>5921907078</v>
      </c>
      <c r="F97" s="28">
        <v>243366</v>
      </c>
      <c r="G97" s="6">
        <v>204509.24</v>
      </c>
      <c r="H97" s="4">
        <v>5921663712</v>
      </c>
      <c r="I97" s="4">
        <v>0</v>
      </c>
      <c r="J97" s="6">
        <v>162248</v>
      </c>
      <c r="K97" s="5">
        <v>0.38529999999999998</v>
      </c>
      <c r="L97" s="25">
        <f t="shared" si="6"/>
        <v>366757.24</v>
      </c>
      <c r="M97" s="25">
        <f>SUMIFS(Parametros!$P:$P,Parametros!$J:$J,'Corp-Deuda-RVG'!C97,Parametros!$I:$I,'Corp-Deuda-RVG'!N97)</f>
        <v>5937374467</v>
      </c>
      <c r="N97" s="7" t="str">
        <f>VLOOKUP(B97,Parametros!$A$1:$B$7,2,0)</f>
        <v>FONDO DE INVERSION SANTANDER RENTA VARIABLE GLOBAL</v>
      </c>
      <c r="O97" s="32">
        <f t="shared" si="7"/>
        <v>2.2546395438595129E-2</v>
      </c>
      <c r="P97" s="33">
        <f t="shared" si="8"/>
        <v>2.25</v>
      </c>
      <c r="Q97" s="7" t="str">
        <f t="shared" si="9"/>
        <v>OK</v>
      </c>
    </row>
    <row r="98" spans="1:17" s="2" customFormat="1" x14ac:dyDescent="0.2">
      <c r="A98" s="2" t="str">
        <f t="shared" si="5"/>
        <v>FONDO DE INVERSION SANTANDER DEUDA CORPORATIVA CHILE43223</v>
      </c>
      <c r="B98" s="2" t="s">
        <v>123</v>
      </c>
      <c r="C98" s="3">
        <v>43223</v>
      </c>
      <c r="D98" s="2">
        <v>1070.1695</v>
      </c>
      <c r="E98" s="28">
        <v>54388716186</v>
      </c>
      <c r="F98" s="28">
        <v>1266587</v>
      </c>
      <c r="G98" s="6">
        <v>1064358.82</v>
      </c>
      <c r="H98" s="4">
        <v>54427513091</v>
      </c>
      <c r="I98" s="4">
        <v>0</v>
      </c>
      <c r="J98" s="6">
        <v>0</v>
      </c>
      <c r="K98" s="5">
        <v>7.1300000000000002E-2</v>
      </c>
      <c r="L98" s="25">
        <f t="shared" si="6"/>
        <v>1064358.82</v>
      </c>
      <c r="M98" s="25">
        <f>SUMIFS(Parametros!$P:$P,Parametros!$J:$J,'Corp-Deuda-RVG'!C98,Parametros!$I:$I,'Corp-Deuda-RVG'!N98)</f>
        <v>54524248455</v>
      </c>
      <c r="N98" s="7" t="str">
        <f>VLOOKUP(B98,Parametros!$A$1:$B$7,2,0)</f>
        <v>FONDO DE INVERSION SANTANDER DEUDA CORPORATIVA CHILE</v>
      </c>
      <c r="O98" s="32">
        <f t="shared" si="7"/>
        <v>7.1251045233687114E-3</v>
      </c>
      <c r="P98" s="33">
        <f t="shared" si="8"/>
        <v>0.71</v>
      </c>
      <c r="Q98" s="7" t="str">
        <f t="shared" si="9"/>
        <v>OK</v>
      </c>
    </row>
    <row r="99" spans="1:17" s="2" customFormat="1" x14ac:dyDescent="0.2">
      <c r="A99" s="2" t="str">
        <f t="shared" si="5"/>
        <v>FONDO DE INVERSION SANTANDER DEUDA CHILE43223</v>
      </c>
      <c r="B99" s="2" t="s">
        <v>124</v>
      </c>
      <c r="C99" s="3">
        <v>43223</v>
      </c>
      <c r="D99" s="2">
        <v>1007.1649</v>
      </c>
      <c r="E99" s="28">
        <v>10030499002</v>
      </c>
      <c r="F99" s="28">
        <v>164885</v>
      </c>
      <c r="G99" s="6">
        <v>138558.82</v>
      </c>
      <c r="H99" s="4">
        <v>10030334117</v>
      </c>
      <c r="I99" s="4">
        <v>0</v>
      </c>
      <c r="J99" s="6">
        <v>412229</v>
      </c>
      <c r="K99" s="5">
        <v>4.1700000000000001E-2</v>
      </c>
      <c r="L99" s="25">
        <f t="shared" si="6"/>
        <v>550787.82000000007</v>
      </c>
      <c r="M99" s="25">
        <f>SUMIFS(Parametros!$P:$P,Parametros!$J:$J,'Corp-Deuda-RVG'!C99,Parametros!$I:$I,'Corp-Deuda-RVG'!N99)</f>
        <v>10068725419</v>
      </c>
      <c r="N99" s="7" t="str">
        <f>VLOOKUP(B99,Parametros!$A$1:$B$7,2,0)</f>
        <v>FONDO DE INVERSION SANTANDER DEUDA CHILE</v>
      </c>
      <c r="O99" s="32">
        <f t="shared" si="7"/>
        <v>1.9966534584470428E-2</v>
      </c>
      <c r="P99" s="33">
        <f t="shared" si="8"/>
        <v>2</v>
      </c>
      <c r="Q99" s="7" t="str">
        <f t="shared" si="9"/>
        <v>EXCESO</v>
      </c>
    </row>
    <row r="100" spans="1:17" s="2" customFormat="1" x14ac:dyDescent="0.2">
      <c r="A100" s="2" t="str">
        <f t="shared" si="5"/>
        <v>FONDO DE INVERSION SANTANDER RENTA VARIABLE GLOBAL43223</v>
      </c>
      <c r="B100" s="2" t="s">
        <v>122</v>
      </c>
      <c r="C100" s="3">
        <v>43223</v>
      </c>
      <c r="D100" s="2">
        <v>964.78420000000006</v>
      </c>
      <c r="E100" s="28">
        <v>5929224446</v>
      </c>
      <c r="F100" s="28">
        <v>243667</v>
      </c>
      <c r="G100" s="6">
        <v>204762.18</v>
      </c>
      <c r="H100" s="4">
        <v>5928980779</v>
      </c>
      <c r="I100" s="4">
        <v>0</v>
      </c>
      <c r="J100" s="6">
        <v>162449</v>
      </c>
      <c r="K100" s="5">
        <v>0.1236</v>
      </c>
      <c r="L100" s="25">
        <f t="shared" si="6"/>
        <v>367211.18</v>
      </c>
      <c r="M100" s="25">
        <f>SUMIFS(Parametros!$P:$P,Parametros!$J:$J,'Corp-Deuda-RVG'!C100,Parametros!$I:$I,'Corp-Deuda-RVG'!N100)</f>
        <v>5950293601</v>
      </c>
      <c r="N100" s="7" t="str">
        <f>VLOOKUP(B100,Parametros!$A$1:$B$7,2,0)</f>
        <v>FONDO DE INVERSION SANTANDER RENTA VARIABLE GLOBAL</v>
      </c>
      <c r="O100" s="32">
        <f t="shared" si="7"/>
        <v>2.252528861390549E-2</v>
      </c>
      <c r="P100" s="33">
        <f t="shared" si="8"/>
        <v>2.25</v>
      </c>
      <c r="Q100" s="7" t="str">
        <f t="shared" si="9"/>
        <v>OK</v>
      </c>
    </row>
    <row r="101" spans="1:17" s="2" customFormat="1" x14ac:dyDescent="0.2">
      <c r="A101" s="2" t="str">
        <f t="shared" si="5"/>
        <v>FONDO DE INVERSION SANTANDER DEUDA CORPORATIVA CHILE43224</v>
      </c>
      <c r="B101" s="2" t="s">
        <v>123</v>
      </c>
      <c r="C101" s="3">
        <v>43224</v>
      </c>
      <c r="D101" s="2">
        <v>1070.7760000000001</v>
      </c>
      <c r="E101" s="28">
        <v>54427513091</v>
      </c>
      <c r="F101" s="28">
        <v>1267490</v>
      </c>
      <c r="G101" s="6">
        <v>1065117.6499999999</v>
      </c>
      <c r="H101" s="4">
        <v>54458356105</v>
      </c>
      <c r="I101" s="4">
        <v>0</v>
      </c>
      <c r="J101" s="6">
        <v>0</v>
      </c>
      <c r="K101" s="5">
        <v>5.67E-2</v>
      </c>
      <c r="L101" s="25">
        <f t="shared" si="6"/>
        <v>1065117.6499999999</v>
      </c>
      <c r="M101" s="25">
        <f>SUMIFS(Parametros!$P:$P,Parametros!$J:$J,'Corp-Deuda-RVG'!C101,Parametros!$I:$I,'Corp-Deuda-RVG'!N101)</f>
        <v>54555166974</v>
      </c>
      <c r="N101" s="7" t="str">
        <f>VLOOKUP(B101,Parametros!$A$1:$B$7,2,0)</f>
        <v>FONDO DE INVERSION SANTANDER DEUDA CORPORATIVA CHILE</v>
      </c>
      <c r="O101" s="32">
        <f t="shared" si="7"/>
        <v>7.1261433850120862E-3</v>
      </c>
      <c r="P101" s="33">
        <f t="shared" si="8"/>
        <v>0.71</v>
      </c>
      <c r="Q101" s="7" t="str">
        <f t="shared" si="9"/>
        <v>OK</v>
      </c>
    </row>
    <row r="102" spans="1:17" s="2" customFormat="1" x14ac:dyDescent="0.2">
      <c r="A102" s="2" t="str">
        <f t="shared" si="5"/>
        <v>FONDO DE INVERSION SANTANDER DEUDA CHILE43224</v>
      </c>
      <c r="B102" s="2" t="s">
        <v>124</v>
      </c>
      <c r="C102" s="3">
        <v>43224</v>
      </c>
      <c r="D102" s="2">
        <v>1007.8072</v>
      </c>
      <c r="E102" s="28">
        <v>10036896068</v>
      </c>
      <c r="F102" s="28">
        <v>164990</v>
      </c>
      <c r="G102" s="6">
        <v>138647.06</v>
      </c>
      <c r="H102" s="4">
        <v>10036731078</v>
      </c>
      <c r="I102" s="4">
        <v>0</v>
      </c>
      <c r="J102" s="6">
        <v>412492</v>
      </c>
      <c r="K102" s="5">
        <v>6.3799999999999996E-2</v>
      </c>
      <c r="L102" s="25">
        <f t="shared" si="6"/>
        <v>551139.06000000006</v>
      </c>
      <c r="M102" s="25">
        <f>SUMIFS(Parametros!$P:$P,Parametros!$J:$J,'Corp-Deuda-RVG'!C102,Parametros!$I:$I,'Corp-Deuda-RVG'!N102)</f>
        <v>10281585121</v>
      </c>
      <c r="N102" s="7" t="str">
        <f>VLOOKUP(B102,Parametros!$A$1:$B$7,2,0)</f>
        <v>FONDO DE INVERSION SANTANDER DEUDA CHILE</v>
      </c>
      <c r="O102" s="32">
        <f t="shared" si="7"/>
        <v>1.9565636478476617E-2</v>
      </c>
      <c r="P102" s="33">
        <f t="shared" si="8"/>
        <v>1.96</v>
      </c>
      <c r="Q102" s="7" t="str">
        <f t="shared" si="9"/>
        <v>EXCESO</v>
      </c>
    </row>
    <row r="103" spans="1:17" s="2" customFormat="1" x14ac:dyDescent="0.2">
      <c r="A103" s="2" t="str">
        <f t="shared" si="5"/>
        <v>FONDO DE INVERSION SANTANDER RENTA VARIABLE GLOBAL43224</v>
      </c>
      <c r="B103" s="2" t="s">
        <v>122</v>
      </c>
      <c r="C103" s="3">
        <v>43224</v>
      </c>
      <c r="D103" s="2">
        <v>975.55330000000004</v>
      </c>
      <c r="E103" s="28">
        <v>5995407477</v>
      </c>
      <c r="F103" s="28">
        <v>246387</v>
      </c>
      <c r="G103" s="6">
        <v>207047.9</v>
      </c>
      <c r="H103" s="4">
        <v>5995161090</v>
      </c>
      <c r="I103" s="4">
        <v>0</v>
      </c>
      <c r="J103" s="6">
        <v>164262</v>
      </c>
      <c r="K103" s="5">
        <v>1.1162000000000001</v>
      </c>
      <c r="L103" s="25">
        <f t="shared" si="6"/>
        <v>371309.9</v>
      </c>
      <c r="M103" s="25">
        <f>SUMIFS(Parametros!$P:$P,Parametros!$J:$J,'Corp-Deuda-RVG'!C103,Parametros!$I:$I,'Corp-Deuda-RVG'!N103)</f>
        <v>6029996859</v>
      </c>
      <c r="N103" s="7" t="str">
        <f>VLOOKUP(B103,Parametros!$A$1:$B$7,2,0)</f>
        <v>FONDO DE INVERSION SANTANDER RENTA VARIABLE GLOBAL</v>
      </c>
      <c r="O103" s="32">
        <f t="shared" si="7"/>
        <v>2.2475652420567871E-2</v>
      </c>
      <c r="P103" s="33">
        <f t="shared" si="8"/>
        <v>2.25</v>
      </c>
      <c r="Q103" s="7" t="str">
        <f t="shared" si="9"/>
        <v>OK</v>
      </c>
    </row>
    <row r="104" spans="1:17" s="2" customFormat="1" x14ac:dyDescent="0.2">
      <c r="A104" s="2" t="str">
        <f t="shared" si="5"/>
        <v>FONDO DE INVERSION SANTANDER DEUDA CORPORATIVA CHILE43225</v>
      </c>
      <c r="B104" s="2" t="s">
        <v>123</v>
      </c>
      <c r="C104" s="3">
        <v>43225</v>
      </c>
      <c r="D104" s="2">
        <v>1070.866</v>
      </c>
      <c r="E104" s="28">
        <v>54458356105</v>
      </c>
      <c r="F104" s="28">
        <v>1268208</v>
      </c>
      <c r="G104" s="6">
        <v>1065721.01</v>
      </c>
      <c r="H104" s="4">
        <v>54462933485</v>
      </c>
      <c r="I104" s="4">
        <v>0</v>
      </c>
      <c r="J104" s="6">
        <v>0</v>
      </c>
      <c r="K104" s="5">
        <v>8.3999999999999995E-3</v>
      </c>
      <c r="L104" s="25">
        <f t="shared" si="6"/>
        <v>1065721.01</v>
      </c>
      <c r="M104" s="25">
        <f>SUMIFS(Parametros!$P:$P,Parametros!$J:$J,'Corp-Deuda-RVG'!C104,Parametros!$I:$I,'Corp-Deuda-RVG'!N104)</f>
        <v>54561087171</v>
      </c>
      <c r="N104" s="7" t="str">
        <f>VLOOKUP(B104,Parametros!$A$1:$B$7,2,0)</f>
        <v>FONDO DE INVERSION SANTANDER DEUDA CORPORATIVA CHILE</v>
      </c>
      <c r="O104" s="32">
        <f t="shared" si="7"/>
        <v>7.1294064839813676E-3</v>
      </c>
      <c r="P104" s="33">
        <f t="shared" si="8"/>
        <v>0.71</v>
      </c>
      <c r="Q104" s="7" t="str">
        <f t="shared" si="9"/>
        <v>OK</v>
      </c>
    </row>
    <row r="105" spans="1:17" s="2" customFormat="1" x14ac:dyDescent="0.2">
      <c r="A105" s="2" t="str">
        <f t="shared" si="5"/>
        <v>FONDO DE INVERSION SANTANDER DEUDA CHILE43225</v>
      </c>
      <c r="B105" s="2" t="s">
        <v>124</v>
      </c>
      <c r="C105" s="3">
        <v>43225</v>
      </c>
      <c r="D105" s="2">
        <v>1007.8579</v>
      </c>
      <c r="E105" s="28">
        <v>10037400656</v>
      </c>
      <c r="F105" s="28">
        <v>164998</v>
      </c>
      <c r="G105" s="6">
        <v>138653.78</v>
      </c>
      <c r="H105" s="4">
        <v>10037235658</v>
      </c>
      <c r="I105" s="4">
        <v>0</v>
      </c>
      <c r="J105" s="6">
        <v>412513</v>
      </c>
      <c r="K105" s="5">
        <v>5.0000000000000001E-3</v>
      </c>
      <c r="L105" s="25">
        <f t="shared" si="6"/>
        <v>551166.78</v>
      </c>
      <c r="M105" s="25">
        <f>SUMIFS(Parametros!$P:$P,Parametros!$J:$J,'Corp-Deuda-RVG'!C105,Parametros!$I:$I,'Corp-Deuda-RVG'!N105)</f>
        <v>10282667212</v>
      </c>
      <c r="N105" s="7" t="str">
        <f>VLOOKUP(B105,Parametros!$A$1:$B$7,2,0)</f>
        <v>FONDO DE INVERSION SANTANDER DEUDA CHILE</v>
      </c>
      <c r="O105" s="32">
        <f t="shared" si="7"/>
        <v>1.9564561465650204E-2</v>
      </c>
      <c r="P105" s="33">
        <f t="shared" si="8"/>
        <v>1.96</v>
      </c>
      <c r="Q105" s="7" t="str">
        <f t="shared" si="9"/>
        <v>EXCESO</v>
      </c>
    </row>
    <row r="106" spans="1:17" s="2" customFormat="1" x14ac:dyDescent="0.2">
      <c r="A106" s="2" t="str">
        <f t="shared" si="5"/>
        <v>FONDO DE INVERSION SANTANDER RENTA VARIABLE GLOBAL43225</v>
      </c>
      <c r="B106" s="2" t="s">
        <v>122</v>
      </c>
      <c r="C106" s="3">
        <v>43225</v>
      </c>
      <c r="D106" s="2">
        <v>975.4864</v>
      </c>
      <c r="E106" s="28">
        <v>5994996839</v>
      </c>
      <c r="F106" s="28">
        <v>246370</v>
      </c>
      <c r="G106" s="6">
        <v>207033.61</v>
      </c>
      <c r="H106" s="4">
        <v>5994750469</v>
      </c>
      <c r="I106" s="4">
        <v>0</v>
      </c>
      <c r="J106" s="6">
        <v>164251</v>
      </c>
      <c r="K106" s="5">
        <v>-6.8999999999999999E-3</v>
      </c>
      <c r="L106" s="25">
        <f t="shared" si="6"/>
        <v>371284.61</v>
      </c>
      <c r="M106" s="25">
        <f>SUMIFS(Parametros!$P:$P,Parametros!$J:$J,'Corp-Deuda-RVG'!C106,Parametros!$I:$I,'Corp-Deuda-RVG'!N106)</f>
        <v>6029996859</v>
      </c>
      <c r="N106" s="7" t="str">
        <f>VLOOKUP(B106,Parametros!$A$1:$B$7,2,0)</f>
        <v>FONDO DE INVERSION SANTANDER RENTA VARIABLE GLOBAL</v>
      </c>
      <c r="O106" s="32">
        <f t="shared" si="7"/>
        <v>2.2474121598874949E-2</v>
      </c>
      <c r="P106" s="33">
        <f t="shared" si="8"/>
        <v>2.25</v>
      </c>
      <c r="Q106" s="7" t="str">
        <f t="shared" si="9"/>
        <v>OK</v>
      </c>
    </row>
    <row r="107" spans="1:17" s="2" customFormat="1" x14ac:dyDescent="0.2">
      <c r="A107" s="2" t="str">
        <f t="shared" si="5"/>
        <v>FONDO DE INVERSION SANTANDER DEUDA CORPORATIVA CHILE43226</v>
      </c>
      <c r="B107" s="2" t="s">
        <v>123</v>
      </c>
      <c r="C107" s="3">
        <v>43226</v>
      </c>
      <c r="D107" s="2">
        <v>1070.9652000000001</v>
      </c>
      <c r="E107" s="28">
        <v>54462933485</v>
      </c>
      <c r="F107" s="28">
        <v>1268315</v>
      </c>
      <c r="G107" s="6">
        <v>1065810.92</v>
      </c>
      <c r="H107" s="4">
        <v>54467981233</v>
      </c>
      <c r="I107" s="4">
        <v>0</v>
      </c>
      <c r="J107" s="6">
        <v>0</v>
      </c>
      <c r="K107" s="5">
        <v>9.2999999999999992E-3</v>
      </c>
      <c r="L107" s="25">
        <f t="shared" si="6"/>
        <v>1065810.92</v>
      </c>
      <c r="M107" s="25">
        <f>SUMIFS(Parametros!$P:$P,Parametros!$J:$J,'Corp-Deuda-RVG'!C107,Parametros!$I:$I,'Corp-Deuda-RVG'!N107)</f>
        <v>54567477850</v>
      </c>
      <c r="N107" s="7" t="str">
        <f>VLOOKUP(B107,Parametros!$A$1:$B$7,2,0)</f>
        <v>FONDO DE INVERSION SANTANDER DEUDA CORPORATIVA CHILE</v>
      </c>
      <c r="O107" s="32">
        <f t="shared" si="7"/>
        <v>7.1291729273135164E-3</v>
      </c>
      <c r="P107" s="33">
        <f t="shared" si="8"/>
        <v>0.71</v>
      </c>
      <c r="Q107" s="7" t="str">
        <f t="shared" si="9"/>
        <v>OK</v>
      </c>
    </row>
    <row r="108" spans="1:17" s="2" customFormat="1" x14ac:dyDescent="0.2">
      <c r="A108" s="2" t="str">
        <f t="shared" si="5"/>
        <v>FONDO DE INVERSION SANTANDER DEUDA CHILE43226</v>
      </c>
      <c r="B108" s="2" t="s">
        <v>124</v>
      </c>
      <c r="C108" s="3">
        <v>43226</v>
      </c>
      <c r="D108" s="2">
        <v>1007.9154</v>
      </c>
      <c r="E108" s="28">
        <v>10037973588</v>
      </c>
      <c r="F108" s="28">
        <v>165008</v>
      </c>
      <c r="G108" s="6">
        <v>138662.18</v>
      </c>
      <c r="H108" s="4">
        <v>10037808580</v>
      </c>
      <c r="I108" s="4">
        <v>0</v>
      </c>
      <c r="J108" s="6">
        <v>412536</v>
      </c>
      <c r="K108" s="5">
        <v>5.7000000000000002E-3</v>
      </c>
      <c r="L108" s="25">
        <f t="shared" si="6"/>
        <v>551198.17999999993</v>
      </c>
      <c r="M108" s="25">
        <f>SUMIFS(Parametros!$P:$P,Parametros!$J:$J,'Corp-Deuda-RVG'!C108,Parametros!$I:$I,'Corp-Deuda-RVG'!N108)</f>
        <v>10283817678</v>
      </c>
      <c r="N108" s="7" t="str">
        <f>VLOOKUP(B108,Parametros!$A$1:$B$7,2,0)</f>
        <v>FONDO DE INVERSION SANTANDER DEUDA CHILE</v>
      </c>
      <c r="O108" s="32">
        <f t="shared" si="7"/>
        <v>1.9563487218408851E-2</v>
      </c>
      <c r="P108" s="33">
        <f t="shared" si="8"/>
        <v>1.96</v>
      </c>
      <c r="Q108" s="7" t="str">
        <f t="shared" si="9"/>
        <v>EXCESO</v>
      </c>
    </row>
    <row r="109" spans="1:17" s="2" customFormat="1" x14ac:dyDescent="0.2">
      <c r="A109" s="2" t="str">
        <f t="shared" si="5"/>
        <v>FONDO DE INVERSION SANTANDER RENTA VARIABLE GLOBAL43226</v>
      </c>
      <c r="B109" s="2" t="s">
        <v>122</v>
      </c>
      <c r="C109" s="3">
        <v>43226</v>
      </c>
      <c r="D109" s="2">
        <v>975.41959999999995</v>
      </c>
      <c r="E109" s="28">
        <v>5994586229</v>
      </c>
      <c r="F109" s="28">
        <v>246353</v>
      </c>
      <c r="G109" s="6">
        <v>207019.33</v>
      </c>
      <c r="H109" s="4">
        <v>5994339876</v>
      </c>
      <c r="I109" s="4">
        <v>0</v>
      </c>
      <c r="J109" s="6">
        <v>164240</v>
      </c>
      <c r="K109" s="5">
        <v>-6.7999999999999996E-3</v>
      </c>
      <c r="L109" s="25">
        <f t="shared" si="6"/>
        <v>371259.32999999996</v>
      </c>
      <c r="M109" s="25">
        <f>SUMIFS(Parametros!$P:$P,Parametros!$J:$J,'Corp-Deuda-RVG'!C109,Parametros!$I:$I,'Corp-Deuda-RVG'!N109)</f>
        <v>6029996859</v>
      </c>
      <c r="N109" s="7" t="str">
        <f>VLOOKUP(B109,Parametros!$A$1:$B$7,2,0)</f>
        <v>FONDO DE INVERSION SANTANDER RENTA VARIABLE GLOBAL</v>
      </c>
      <c r="O109" s="32">
        <f t="shared" si="7"/>
        <v>2.2472591382489141E-2</v>
      </c>
      <c r="P109" s="33">
        <f t="shared" si="8"/>
        <v>2.25</v>
      </c>
      <c r="Q109" s="7" t="str">
        <f t="shared" si="9"/>
        <v>OK</v>
      </c>
    </row>
    <row r="110" spans="1:17" s="2" customFormat="1" x14ac:dyDescent="0.2">
      <c r="A110" s="2" t="str">
        <f t="shared" si="5"/>
        <v>FONDO DE INVERSION SANTANDER DEUDA CORPORATIVA CHILE43227</v>
      </c>
      <c r="B110" s="2" t="s">
        <v>123</v>
      </c>
      <c r="C110" s="3">
        <v>43227</v>
      </c>
      <c r="D110" s="2">
        <v>1070.1723999999999</v>
      </c>
      <c r="E110" s="28">
        <v>54467981233</v>
      </c>
      <c r="F110" s="28">
        <v>1268432</v>
      </c>
      <c r="G110" s="6">
        <v>1065909.24</v>
      </c>
      <c r="H110" s="4">
        <v>54427658762</v>
      </c>
      <c r="I110" s="4">
        <v>0</v>
      </c>
      <c r="J110" s="6">
        <v>0</v>
      </c>
      <c r="K110" s="5">
        <v>-7.3999999999999996E-2</v>
      </c>
      <c r="L110" s="25">
        <f t="shared" si="6"/>
        <v>1065909.24</v>
      </c>
      <c r="M110" s="25">
        <f>SUMIFS(Parametros!$P:$P,Parametros!$J:$J,'Corp-Deuda-RVG'!C110,Parametros!$I:$I,'Corp-Deuda-RVG'!N110)</f>
        <v>54524694358</v>
      </c>
      <c r="N110" s="7" t="str">
        <f>VLOOKUP(B110,Parametros!$A$1:$B$7,2,0)</f>
        <v>FONDO DE INVERSION SANTANDER DEUDA CORPORATIVA CHILE</v>
      </c>
      <c r="O110" s="32">
        <f t="shared" si="7"/>
        <v>7.1354250983144962E-3</v>
      </c>
      <c r="P110" s="33">
        <f t="shared" si="8"/>
        <v>0.71</v>
      </c>
      <c r="Q110" s="7" t="str">
        <f t="shared" si="9"/>
        <v>OK</v>
      </c>
    </row>
    <row r="111" spans="1:17" s="2" customFormat="1" x14ac:dyDescent="0.2">
      <c r="A111" s="2" t="str">
        <f t="shared" si="5"/>
        <v>FONDO DE INVERSION SANTANDER DEUDA CHILE43227</v>
      </c>
      <c r="B111" s="2" t="s">
        <v>124</v>
      </c>
      <c r="C111" s="3">
        <v>43227</v>
      </c>
      <c r="D111" s="2">
        <v>1007.1771</v>
      </c>
      <c r="E111" s="28">
        <v>10030620665</v>
      </c>
      <c r="F111" s="28">
        <v>164887</v>
      </c>
      <c r="G111" s="6">
        <v>138560.5</v>
      </c>
      <c r="H111" s="4">
        <v>10030455778</v>
      </c>
      <c r="I111" s="4">
        <v>0</v>
      </c>
      <c r="J111" s="6">
        <v>412234</v>
      </c>
      <c r="K111" s="5">
        <v>-7.3300000000000004E-2</v>
      </c>
      <c r="L111" s="25">
        <f t="shared" si="6"/>
        <v>550794.5</v>
      </c>
      <c r="M111" s="25">
        <f>SUMIFS(Parametros!$P:$P,Parametros!$J:$J,'Corp-Deuda-RVG'!C111,Parametros!$I:$I,'Corp-Deuda-RVG'!N111)</f>
        <v>10070496857</v>
      </c>
      <c r="N111" s="7" t="str">
        <f>VLOOKUP(B111,Parametros!$A$1:$B$7,2,0)</f>
        <v>FONDO DE INVERSION SANTANDER DEUDA CHILE</v>
      </c>
      <c r="O111" s="32">
        <f t="shared" si="7"/>
        <v>1.9963264509660926E-2</v>
      </c>
      <c r="P111" s="33">
        <f t="shared" si="8"/>
        <v>2</v>
      </c>
      <c r="Q111" s="7" t="str">
        <f t="shared" si="9"/>
        <v>EXCESO</v>
      </c>
    </row>
    <row r="112" spans="1:17" s="2" customFormat="1" x14ac:dyDescent="0.2">
      <c r="A112" s="2" t="str">
        <f t="shared" si="5"/>
        <v>FONDO DE INVERSION SANTANDER RENTA VARIABLE GLOBAL43227</v>
      </c>
      <c r="B112" s="2" t="s">
        <v>122</v>
      </c>
      <c r="C112" s="3">
        <v>43227</v>
      </c>
      <c r="D112" s="2">
        <v>984.3365</v>
      </c>
      <c r="E112" s="28">
        <v>6049386451</v>
      </c>
      <c r="F112" s="28">
        <v>248605</v>
      </c>
      <c r="G112" s="6">
        <v>208911.76</v>
      </c>
      <c r="H112" s="4">
        <v>6049137846</v>
      </c>
      <c r="I112" s="4">
        <v>0</v>
      </c>
      <c r="J112" s="6">
        <v>165741</v>
      </c>
      <c r="K112" s="5">
        <v>0.91420000000000001</v>
      </c>
      <c r="L112" s="25">
        <f t="shared" si="6"/>
        <v>374652.76</v>
      </c>
      <c r="M112" s="25">
        <f>SUMIFS(Parametros!$P:$P,Parametros!$J:$J,'Corp-Deuda-RVG'!C112,Parametros!$I:$I,'Corp-Deuda-RVG'!N112)</f>
        <v>6079129518</v>
      </c>
      <c r="N112" s="7" t="str">
        <f>VLOOKUP(B112,Parametros!$A$1:$B$7,2,0)</f>
        <v>FONDO DE INVERSION SANTANDER RENTA VARIABLE GLOBAL</v>
      </c>
      <c r="O112" s="32">
        <f t="shared" si="7"/>
        <v>2.2494710302699623E-2</v>
      </c>
      <c r="P112" s="33">
        <f t="shared" si="8"/>
        <v>2.25</v>
      </c>
      <c r="Q112" s="7" t="str">
        <f t="shared" si="9"/>
        <v>OK</v>
      </c>
    </row>
    <row r="113" spans="1:17" s="2" customFormat="1" x14ac:dyDescent="0.2">
      <c r="A113" s="2" t="str">
        <f t="shared" si="5"/>
        <v>FONDO DE INVERSION SANTANDER DEUDA CORPORATIVA CHILE43228</v>
      </c>
      <c r="B113" s="2" t="s">
        <v>123</v>
      </c>
      <c r="C113" s="3">
        <v>43228</v>
      </c>
      <c r="D113" s="2">
        <v>1071.5539000000001</v>
      </c>
      <c r="E113" s="28">
        <v>54427658762</v>
      </c>
      <c r="F113" s="28">
        <v>1267493</v>
      </c>
      <c r="G113" s="6">
        <v>1065120.17</v>
      </c>
      <c r="H113" s="4">
        <v>54497919410</v>
      </c>
      <c r="I113" s="4">
        <v>0</v>
      </c>
      <c r="J113" s="6">
        <v>0</v>
      </c>
      <c r="K113" s="5">
        <v>0.12909999999999999</v>
      </c>
      <c r="L113" s="25">
        <f t="shared" si="6"/>
        <v>1065120.17</v>
      </c>
      <c r="M113" s="25">
        <f>SUMIFS(Parametros!$P:$P,Parametros!$J:$J,'Corp-Deuda-RVG'!C113,Parametros!$I:$I,'Corp-Deuda-RVG'!N113)</f>
        <v>54595028724</v>
      </c>
      <c r="N113" s="7" t="str">
        <f>VLOOKUP(B113,Parametros!$A$1:$B$7,2,0)</f>
        <v>FONDO DE INVERSION SANTANDER DEUDA CORPORATIVA CHILE</v>
      </c>
      <c r="O113" s="32">
        <f t="shared" si="7"/>
        <v>7.1209571848635557E-3</v>
      </c>
      <c r="P113" s="33">
        <f t="shared" si="8"/>
        <v>0.71</v>
      </c>
      <c r="Q113" s="7" t="str">
        <f t="shared" si="9"/>
        <v>OK</v>
      </c>
    </row>
    <row r="114" spans="1:17" s="2" customFormat="1" x14ac:dyDescent="0.2">
      <c r="A114" s="2" t="str">
        <f t="shared" si="5"/>
        <v>FONDO DE INVERSION SANTANDER DEUDA CHILE43228</v>
      </c>
      <c r="B114" s="2" t="s">
        <v>124</v>
      </c>
      <c r="C114" s="3">
        <v>43228</v>
      </c>
      <c r="D114" s="2">
        <v>1008.2524</v>
      </c>
      <c r="E114" s="28">
        <v>10041329260</v>
      </c>
      <c r="F114" s="28">
        <v>165063</v>
      </c>
      <c r="G114" s="6">
        <v>138708.4</v>
      </c>
      <c r="H114" s="4">
        <v>10041164197</v>
      </c>
      <c r="I114" s="4">
        <v>0</v>
      </c>
      <c r="J114" s="6">
        <v>412674</v>
      </c>
      <c r="K114" s="5">
        <v>0.10680000000000001</v>
      </c>
      <c r="L114" s="25">
        <f t="shared" si="6"/>
        <v>551382.4</v>
      </c>
      <c r="M114" s="25">
        <f>SUMIFS(Parametros!$P:$P,Parametros!$J:$J,'Corp-Deuda-RVG'!C114,Parametros!$I:$I,'Corp-Deuda-RVG'!N114)</f>
        <v>10081618126</v>
      </c>
      <c r="N114" s="7" t="str">
        <f>VLOOKUP(B114,Parametros!$A$1:$B$7,2,0)</f>
        <v>FONDO DE INVERSION SANTANDER DEUDA CHILE</v>
      </c>
      <c r="O114" s="32">
        <f t="shared" si="7"/>
        <v>1.9962527194020006E-2</v>
      </c>
      <c r="P114" s="33">
        <f t="shared" si="8"/>
        <v>2</v>
      </c>
      <c r="Q114" s="7" t="str">
        <f t="shared" si="9"/>
        <v>EXCESO</v>
      </c>
    </row>
    <row r="115" spans="1:17" s="2" customFormat="1" x14ac:dyDescent="0.2">
      <c r="A115" s="2" t="str">
        <f t="shared" si="5"/>
        <v>FONDO DE INVERSION SANTANDER RENTA VARIABLE GLOBAL43228</v>
      </c>
      <c r="B115" s="2" t="s">
        <v>122</v>
      </c>
      <c r="C115" s="3">
        <v>43228</v>
      </c>
      <c r="D115" s="2">
        <v>999.6857</v>
      </c>
      <c r="E115" s="28">
        <v>6143717280</v>
      </c>
      <c r="F115" s="28">
        <v>252482</v>
      </c>
      <c r="G115" s="6">
        <v>212169.75</v>
      </c>
      <c r="H115" s="4">
        <v>6143464798</v>
      </c>
      <c r="I115" s="4">
        <v>0</v>
      </c>
      <c r="J115" s="6">
        <v>168326</v>
      </c>
      <c r="K115" s="5">
        <v>1.5592999999999999</v>
      </c>
      <c r="L115" s="25">
        <f t="shared" si="6"/>
        <v>380495.75</v>
      </c>
      <c r="M115" s="25">
        <f>SUMIFS(Parametros!$P:$P,Parametros!$J:$J,'Corp-Deuda-RVG'!C115,Parametros!$I:$I,'Corp-Deuda-RVG'!N115)</f>
        <v>6160165435</v>
      </c>
      <c r="N115" s="7" t="str">
        <f>VLOOKUP(B115,Parametros!$A$1:$B$7,2,0)</f>
        <v>FONDO DE INVERSION SANTANDER RENTA VARIABLE GLOBAL</v>
      </c>
      <c r="O115" s="32">
        <f t="shared" si="7"/>
        <v>2.2545003087242575E-2</v>
      </c>
      <c r="P115" s="33">
        <f t="shared" si="8"/>
        <v>2.25</v>
      </c>
      <c r="Q115" s="7" t="str">
        <f t="shared" si="9"/>
        <v>OK</v>
      </c>
    </row>
    <row r="116" spans="1:17" s="2" customFormat="1" x14ac:dyDescent="0.2">
      <c r="A116" s="2" t="str">
        <f t="shared" si="5"/>
        <v>FONDO DE INVERSION SANTANDER DEUDA CORPORATIVA CHILE43229</v>
      </c>
      <c r="B116" s="2" t="s">
        <v>123</v>
      </c>
      <c r="C116" s="3">
        <v>43229</v>
      </c>
      <c r="D116" s="2">
        <v>1070.557</v>
      </c>
      <c r="E116" s="28">
        <v>54497919410</v>
      </c>
      <c r="F116" s="28">
        <v>1269130</v>
      </c>
      <c r="G116" s="6">
        <v>1066495.8</v>
      </c>
      <c r="H116" s="4">
        <v>54447219887</v>
      </c>
      <c r="I116" s="4">
        <v>0</v>
      </c>
      <c r="J116" s="6">
        <v>0</v>
      </c>
      <c r="K116" s="5">
        <v>-9.2999999999999999E-2</v>
      </c>
      <c r="L116" s="25">
        <f t="shared" si="6"/>
        <v>1066495.8</v>
      </c>
      <c r="M116" s="25">
        <f>SUMIFS(Parametros!$P:$P,Parametros!$J:$J,'Corp-Deuda-RVG'!C116,Parametros!$I:$I,'Corp-Deuda-RVG'!N116)</f>
        <v>54544405425</v>
      </c>
      <c r="N116" s="7" t="str">
        <f>VLOOKUP(B116,Parametros!$A$1:$B$7,2,0)</f>
        <v>FONDO DE INVERSION SANTANDER DEUDA CORPORATIVA CHILE</v>
      </c>
      <c r="O116" s="32">
        <f t="shared" si="7"/>
        <v>7.1367716627740658E-3</v>
      </c>
      <c r="P116" s="33">
        <f t="shared" si="8"/>
        <v>0.71</v>
      </c>
      <c r="Q116" s="7" t="str">
        <f t="shared" si="9"/>
        <v>OK</v>
      </c>
    </row>
    <row r="117" spans="1:17" s="2" customFormat="1" x14ac:dyDescent="0.2">
      <c r="A117" s="2" t="str">
        <f t="shared" si="5"/>
        <v>FONDO DE INVERSION SANTANDER DEUDA CHILE43229</v>
      </c>
      <c r="B117" s="2" t="s">
        <v>124</v>
      </c>
      <c r="C117" s="3">
        <v>43229</v>
      </c>
      <c r="D117" s="2">
        <v>1007.4135</v>
      </c>
      <c r="E117" s="28">
        <v>10032975244</v>
      </c>
      <c r="F117" s="28">
        <v>164926</v>
      </c>
      <c r="G117" s="6">
        <v>138593.28</v>
      </c>
      <c r="H117" s="4">
        <v>10032810318</v>
      </c>
      <c r="I117" s="4">
        <v>0</v>
      </c>
      <c r="J117" s="6">
        <v>412331</v>
      </c>
      <c r="K117" s="5">
        <v>-8.3199999999999996E-2</v>
      </c>
      <c r="L117" s="25">
        <f t="shared" si="6"/>
        <v>550924.28</v>
      </c>
      <c r="M117" s="25">
        <f>SUMIFS(Parametros!$P:$P,Parametros!$J:$J,'Corp-Deuda-RVG'!C117,Parametros!$I:$I,'Corp-Deuda-RVG'!N117)</f>
        <v>10073676441</v>
      </c>
      <c r="N117" s="7" t="str">
        <f>VLOOKUP(B117,Parametros!$A$1:$B$7,2,0)</f>
        <v>FONDO DE INVERSION SANTANDER DEUDA CHILE</v>
      </c>
      <c r="O117" s="32">
        <f t="shared" si="7"/>
        <v>1.9961665770956441E-2</v>
      </c>
      <c r="P117" s="33">
        <f t="shared" si="8"/>
        <v>2</v>
      </c>
      <c r="Q117" s="7" t="str">
        <f t="shared" si="9"/>
        <v>EXCESO</v>
      </c>
    </row>
    <row r="118" spans="1:17" s="2" customFormat="1" x14ac:dyDescent="0.2">
      <c r="A118" s="2" t="str">
        <f t="shared" si="5"/>
        <v>FONDO DE INVERSION SANTANDER RENTA VARIABLE GLOBAL43229</v>
      </c>
      <c r="B118" s="2" t="s">
        <v>122</v>
      </c>
      <c r="C118" s="3">
        <v>43229</v>
      </c>
      <c r="D118" s="2">
        <v>1000.2121</v>
      </c>
      <c r="E118" s="28">
        <v>6146952058</v>
      </c>
      <c r="F118" s="28">
        <v>252614</v>
      </c>
      <c r="G118" s="6">
        <v>212280.67</v>
      </c>
      <c r="H118" s="4">
        <v>6146699444</v>
      </c>
      <c r="I118" s="4">
        <v>0</v>
      </c>
      <c r="J118" s="6">
        <v>168414</v>
      </c>
      <c r="K118" s="5">
        <v>5.2699999999999997E-2</v>
      </c>
      <c r="L118" s="25">
        <f t="shared" si="6"/>
        <v>380694.67000000004</v>
      </c>
      <c r="M118" s="25">
        <f>SUMIFS(Parametros!$P:$P,Parametros!$J:$J,'Corp-Deuda-RVG'!C118,Parametros!$I:$I,'Corp-Deuda-RVG'!N118)</f>
        <v>6163568627</v>
      </c>
      <c r="N118" s="7" t="str">
        <f>VLOOKUP(B118,Parametros!$A$1:$B$7,2,0)</f>
        <v>FONDO DE INVERSION SANTANDER RENTA VARIABLE GLOBAL</v>
      </c>
      <c r="O118" s="32">
        <f t="shared" si="7"/>
        <v>2.2544334777307901E-2</v>
      </c>
      <c r="P118" s="33">
        <f t="shared" si="8"/>
        <v>2.25</v>
      </c>
      <c r="Q118" s="7" t="str">
        <f t="shared" si="9"/>
        <v>OK</v>
      </c>
    </row>
    <row r="119" spans="1:17" s="2" customFormat="1" x14ac:dyDescent="0.2">
      <c r="A119" s="2" t="str">
        <f t="shared" si="5"/>
        <v>FONDO DE INVERSION SANTANDER DEUDA CORPORATIVA CHILE43230</v>
      </c>
      <c r="B119" s="2" t="s">
        <v>123</v>
      </c>
      <c r="C119" s="3">
        <v>43230</v>
      </c>
      <c r="D119" s="2">
        <v>1070.1990000000001</v>
      </c>
      <c r="E119" s="28">
        <v>54447219887</v>
      </c>
      <c r="F119" s="28">
        <v>1267949</v>
      </c>
      <c r="G119" s="6">
        <v>1065503.3600000001</v>
      </c>
      <c r="H119" s="4">
        <v>54429011148</v>
      </c>
      <c r="I119" s="4">
        <v>0</v>
      </c>
      <c r="J119" s="6">
        <v>0</v>
      </c>
      <c r="K119" s="5">
        <v>-3.3399999999999999E-2</v>
      </c>
      <c r="L119" s="25">
        <f t="shared" si="6"/>
        <v>1065503.3600000001</v>
      </c>
      <c r="M119" s="25">
        <f>SUMIFS(Parametros!$P:$P,Parametros!$J:$J,'Corp-Deuda-RVG'!C119,Parametros!$I:$I,'Corp-Deuda-RVG'!N119)</f>
        <v>54526270067</v>
      </c>
      <c r="N119" s="7" t="str">
        <f>VLOOKUP(B119,Parametros!$A$1:$B$7,2,0)</f>
        <v>FONDO DE INVERSION SANTANDER DEUDA CORPORATIVA CHILE</v>
      </c>
      <c r="O119" s="32">
        <f t="shared" si="7"/>
        <v>7.1325019283754862E-3</v>
      </c>
      <c r="P119" s="33">
        <f t="shared" si="8"/>
        <v>0.71</v>
      </c>
      <c r="Q119" s="7" t="str">
        <f t="shared" si="9"/>
        <v>OK</v>
      </c>
    </row>
    <row r="120" spans="1:17" s="2" customFormat="1" x14ac:dyDescent="0.2">
      <c r="A120" s="2" t="str">
        <f t="shared" si="5"/>
        <v>FONDO DE INVERSION SANTANDER DEUDA CHILE43230</v>
      </c>
      <c r="B120" s="2" t="s">
        <v>124</v>
      </c>
      <c r="C120" s="3">
        <v>43230</v>
      </c>
      <c r="D120" s="2">
        <v>1007.3568</v>
      </c>
      <c r="E120" s="28">
        <v>10032410512</v>
      </c>
      <c r="F120" s="28">
        <v>164916</v>
      </c>
      <c r="G120" s="6">
        <v>138584.87</v>
      </c>
      <c r="H120" s="4">
        <v>10032245596</v>
      </c>
      <c r="I120" s="4">
        <v>0</v>
      </c>
      <c r="J120" s="6">
        <v>412308</v>
      </c>
      <c r="K120" s="5">
        <v>-5.5999999999999999E-3</v>
      </c>
      <c r="L120" s="25">
        <f t="shared" si="6"/>
        <v>550892.87</v>
      </c>
      <c r="M120" s="25">
        <f>SUMIFS(Parametros!$P:$P,Parametros!$J:$J,'Corp-Deuda-RVG'!C120,Parametros!$I:$I,'Corp-Deuda-RVG'!N120)</f>
        <v>10073524017</v>
      </c>
      <c r="N120" s="7" t="str">
        <f>VLOOKUP(B120,Parametros!$A$1:$B$7,2,0)</f>
        <v>FONDO DE INVERSION SANTANDER DEUDA CHILE</v>
      </c>
      <c r="O120" s="32">
        <f t="shared" si="7"/>
        <v>1.9960829716657837E-2</v>
      </c>
      <c r="P120" s="33">
        <f t="shared" si="8"/>
        <v>2</v>
      </c>
      <c r="Q120" s="7" t="str">
        <f t="shared" si="9"/>
        <v>EXCESO</v>
      </c>
    </row>
    <row r="121" spans="1:17" s="2" customFormat="1" x14ac:dyDescent="0.2">
      <c r="A121" s="2" t="str">
        <f t="shared" si="5"/>
        <v>FONDO DE INVERSION SANTANDER RENTA VARIABLE GLOBAL43230</v>
      </c>
      <c r="B121" s="2" t="s">
        <v>122</v>
      </c>
      <c r="C121" s="3">
        <v>43230</v>
      </c>
      <c r="D121" s="2">
        <v>1002.1641</v>
      </c>
      <c r="E121" s="28">
        <v>6158948588</v>
      </c>
      <c r="F121" s="28">
        <v>253107</v>
      </c>
      <c r="G121" s="6">
        <v>212694.96</v>
      </c>
      <c r="H121" s="4">
        <v>6158695481</v>
      </c>
      <c r="I121" s="4">
        <v>0</v>
      </c>
      <c r="J121" s="6">
        <v>168743</v>
      </c>
      <c r="K121" s="5">
        <v>0.19520000000000001</v>
      </c>
      <c r="L121" s="25">
        <f t="shared" si="6"/>
        <v>381437.95999999996</v>
      </c>
      <c r="M121" s="25">
        <f>SUMIFS(Parametros!$P:$P,Parametros!$J:$J,'Corp-Deuda-RVG'!C121,Parametros!$I:$I,'Corp-Deuda-RVG'!N121)</f>
        <v>6175733900</v>
      </c>
      <c r="N121" s="7" t="str">
        <f>VLOOKUP(B121,Parametros!$A$1:$B$7,2,0)</f>
        <v>FONDO DE INVERSION SANTANDER RENTA VARIABLE GLOBAL</v>
      </c>
      <c r="O121" s="32">
        <f t="shared" si="7"/>
        <v>2.2543855945606719E-2</v>
      </c>
      <c r="P121" s="33">
        <f t="shared" si="8"/>
        <v>2.25</v>
      </c>
      <c r="Q121" s="7" t="str">
        <f t="shared" si="9"/>
        <v>OK</v>
      </c>
    </row>
    <row r="122" spans="1:17" s="2" customFormat="1" x14ac:dyDescent="0.2">
      <c r="A122" s="2" t="str">
        <f t="shared" si="5"/>
        <v>FONDO DE INVERSION SANTANDER DEUDA CORPORATIVA CHILE43231</v>
      </c>
      <c r="B122" s="2" t="s">
        <v>123</v>
      </c>
      <c r="C122" s="3">
        <v>43231</v>
      </c>
      <c r="D122" s="2">
        <v>1070.6165000000001</v>
      </c>
      <c r="E122" s="28">
        <v>54429011148</v>
      </c>
      <c r="F122" s="28">
        <v>1267525</v>
      </c>
      <c r="G122" s="6">
        <v>1065147.06</v>
      </c>
      <c r="H122" s="4">
        <v>54450242423</v>
      </c>
      <c r="I122" s="4">
        <v>0</v>
      </c>
      <c r="J122" s="6">
        <v>0</v>
      </c>
      <c r="K122" s="5">
        <v>3.9E-2</v>
      </c>
      <c r="L122" s="25">
        <f t="shared" si="6"/>
        <v>1065147.06</v>
      </c>
      <c r="M122" s="25">
        <f>SUMIFS(Parametros!$P:$P,Parametros!$J:$J,'Corp-Deuda-RVG'!C122,Parametros!$I:$I,'Corp-Deuda-RVG'!N122)</f>
        <v>54547575509</v>
      </c>
      <c r="N122" s="7" t="str">
        <f>VLOOKUP(B122,Parametros!$A$1:$B$7,2,0)</f>
        <v>FONDO DE INVERSION SANTANDER DEUDA CORPORATIVA CHILE</v>
      </c>
      <c r="O122" s="32">
        <f t="shared" si="7"/>
        <v>7.127331934961143E-3</v>
      </c>
      <c r="P122" s="33">
        <f t="shared" si="8"/>
        <v>0.71</v>
      </c>
      <c r="Q122" s="7" t="str">
        <f t="shared" si="9"/>
        <v>OK</v>
      </c>
    </row>
    <row r="123" spans="1:17" s="2" customFormat="1" x14ac:dyDescent="0.2">
      <c r="A123" s="2" t="str">
        <f t="shared" si="5"/>
        <v>FONDO DE INVERSION SANTANDER DEUDA CHILE43231</v>
      </c>
      <c r="B123" s="2" t="s">
        <v>124</v>
      </c>
      <c r="C123" s="3">
        <v>43231</v>
      </c>
      <c r="D123" s="2">
        <v>1007.8736</v>
      </c>
      <c r="E123" s="28">
        <v>10037556607</v>
      </c>
      <c r="F123" s="28">
        <v>165001</v>
      </c>
      <c r="G123" s="6">
        <v>138656.29999999999</v>
      </c>
      <c r="H123" s="4">
        <v>10037391606</v>
      </c>
      <c r="I123" s="4">
        <v>0</v>
      </c>
      <c r="J123" s="6">
        <v>412519</v>
      </c>
      <c r="K123" s="5">
        <v>5.1299999999999998E-2</v>
      </c>
      <c r="L123" s="25">
        <f t="shared" si="6"/>
        <v>551175.30000000005</v>
      </c>
      <c r="M123" s="25">
        <f>SUMIFS(Parametros!$P:$P,Parametros!$J:$J,'Corp-Deuda-RVG'!C123,Parametros!$I:$I,'Corp-Deuda-RVG'!N123)</f>
        <v>10079082631</v>
      </c>
      <c r="N123" s="7" t="str">
        <f>VLOOKUP(B123,Parametros!$A$1:$B$7,2,0)</f>
        <v>FONDO DE INVERSION SANTANDER DEUDA CHILE</v>
      </c>
      <c r="O123" s="32">
        <f t="shared" si="7"/>
        <v>1.9960049129991109E-2</v>
      </c>
      <c r="P123" s="33">
        <f t="shared" si="8"/>
        <v>2</v>
      </c>
      <c r="Q123" s="7" t="str">
        <f t="shared" si="9"/>
        <v>EXCESO</v>
      </c>
    </row>
    <row r="124" spans="1:17" s="2" customFormat="1" x14ac:dyDescent="0.2">
      <c r="A124" s="2" t="str">
        <f t="shared" si="5"/>
        <v>FONDO DE INVERSION SANTANDER RENTA VARIABLE GLOBAL43231</v>
      </c>
      <c r="B124" s="2" t="s">
        <v>122</v>
      </c>
      <c r="C124" s="3">
        <v>43231</v>
      </c>
      <c r="D124" s="2">
        <v>990.16740000000004</v>
      </c>
      <c r="E124" s="28">
        <v>6085221079</v>
      </c>
      <c r="F124" s="28">
        <v>250078</v>
      </c>
      <c r="G124" s="6">
        <v>210149.58</v>
      </c>
      <c r="H124" s="4">
        <v>6084971001</v>
      </c>
      <c r="I124" s="4">
        <v>0</v>
      </c>
      <c r="J124" s="6">
        <v>166723</v>
      </c>
      <c r="K124" s="5">
        <v>-1.1971000000000001</v>
      </c>
      <c r="L124" s="25">
        <f t="shared" si="6"/>
        <v>376872.57999999996</v>
      </c>
      <c r="M124" s="25">
        <f>SUMIFS(Parametros!$P:$P,Parametros!$J:$J,'Corp-Deuda-RVG'!C124,Parametros!$I:$I,'Corp-Deuda-RVG'!N124)</f>
        <v>6102173114</v>
      </c>
      <c r="N124" s="7" t="str">
        <f>VLOOKUP(B124,Parametros!$A$1:$B$7,2,0)</f>
        <v>FONDO DE INVERSION SANTANDER RENTA VARIABLE GLOBAL</v>
      </c>
      <c r="O124" s="32">
        <f t="shared" si="7"/>
        <v>2.2542541670016607E-2</v>
      </c>
      <c r="P124" s="33">
        <f t="shared" si="8"/>
        <v>2.25</v>
      </c>
      <c r="Q124" s="7" t="str">
        <f t="shared" si="9"/>
        <v>OK</v>
      </c>
    </row>
    <row r="125" spans="1:17" s="2" customFormat="1" x14ac:dyDescent="0.2">
      <c r="A125" s="2" t="str">
        <f t="shared" si="5"/>
        <v>FONDO DE INVERSION SANTANDER DEUDA CORPORATIVA CHILE43232</v>
      </c>
      <c r="B125" s="2" t="s">
        <v>123</v>
      </c>
      <c r="C125" s="3">
        <v>43232</v>
      </c>
      <c r="D125" s="2">
        <v>1070.7396000000001</v>
      </c>
      <c r="E125" s="28">
        <v>54450242423</v>
      </c>
      <c r="F125" s="28">
        <v>1268019</v>
      </c>
      <c r="G125" s="6">
        <v>1065562.18</v>
      </c>
      <c r="H125" s="4">
        <v>54456504837</v>
      </c>
      <c r="I125" s="4">
        <v>0</v>
      </c>
      <c r="J125" s="6">
        <v>0</v>
      </c>
      <c r="K125" s="5">
        <v>1.15E-2</v>
      </c>
      <c r="L125" s="25">
        <f t="shared" si="6"/>
        <v>1065562.18</v>
      </c>
      <c r="M125" s="25">
        <f>SUMIFS(Parametros!$P:$P,Parametros!$J:$J,'Corp-Deuda-RVG'!C125,Parametros!$I:$I,'Corp-Deuda-RVG'!N125)</f>
        <v>54555180542</v>
      </c>
      <c r="N125" s="7" t="str">
        <f>VLOOKUP(B125,Parametros!$A$1:$B$7,2,0)</f>
        <v>FONDO DE INVERSION SANTANDER DEUDA CORPORATIVA CHILE</v>
      </c>
      <c r="O125" s="32">
        <f t="shared" si="7"/>
        <v>7.12911572899254E-3</v>
      </c>
      <c r="P125" s="33">
        <f t="shared" si="8"/>
        <v>0.71</v>
      </c>
      <c r="Q125" s="7" t="str">
        <f t="shared" si="9"/>
        <v>OK</v>
      </c>
    </row>
    <row r="126" spans="1:17" s="2" customFormat="1" x14ac:dyDescent="0.2">
      <c r="A126" s="2" t="str">
        <f t="shared" si="5"/>
        <v>FONDO DE INVERSION SANTANDER DEUDA CHILE43232</v>
      </c>
      <c r="B126" s="2" t="s">
        <v>124</v>
      </c>
      <c r="C126" s="3">
        <v>43232</v>
      </c>
      <c r="D126" s="2">
        <v>1007.951</v>
      </c>
      <c r="E126" s="28">
        <v>10038328333</v>
      </c>
      <c r="F126" s="28">
        <v>165014</v>
      </c>
      <c r="G126" s="6">
        <v>138667.23000000001</v>
      </c>
      <c r="H126" s="4">
        <v>10038163319</v>
      </c>
      <c r="I126" s="4">
        <v>0</v>
      </c>
      <c r="J126" s="6">
        <v>412551</v>
      </c>
      <c r="K126" s="5">
        <v>7.7000000000000002E-3</v>
      </c>
      <c r="L126" s="25">
        <f t="shared" si="6"/>
        <v>551218.23</v>
      </c>
      <c r="M126" s="25">
        <f>SUMIFS(Parametros!$P:$P,Parametros!$J:$J,'Corp-Deuda-RVG'!C126,Parametros!$I:$I,'Corp-Deuda-RVG'!N126)</f>
        <v>10080431909</v>
      </c>
      <c r="N126" s="7" t="str">
        <f>VLOOKUP(B126,Parametros!$A$1:$B$7,2,0)</f>
        <v>FONDO DE INVERSION SANTANDER DEUDA CHILE</v>
      </c>
      <c r="O126" s="32">
        <f t="shared" si="7"/>
        <v>1.9958931895603563E-2</v>
      </c>
      <c r="P126" s="33">
        <f t="shared" si="8"/>
        <v>2</v>
      </c>
      <c r="Q126" s="7" t="str">
        <f t="shared" si="9"/>
        <v>EXCESO</v>
      </c>
    </row>
    <row r="127" spans="1:17" s="2" customFormat="1" x14ac:dyDescent="0.2">
      <c r="A127" s="2" t="str">
        <f t="shared" si="5"/>
        <v>FONDO DE INVERSION SANTANDER RENTA VARIABLE GLOBAL43232</v>
      </c>
      <c r="B127" s="2" t="s">
        <v>122</v>
      </c>
      <c r="C127" s="3">
        <v>43232</v>
      </c>
      <c r="D127" s="2">
        <v>990.09960000000001</v>
      </c>
      <c r="E127" s="28">
        <v>6084804289</v>
      </c>
      <c r="F127" s="28">
        <v>250060</v>
      </c>
      <c r="G127" s="6">
        <v>210134.45</v>
      </c>
      <c r="H127" s="4">
        <v>6084554229</v>
      </c>
      <c r="I127" s="4">
        <v>0</v>
      </c>
      <c r="J127" s="6">
        <v>166712</v>
      </c>
      <c r="K127" s="5">
        <v>-6.7999999999999996E-3</v>
      </c>
      <c r="L127" s="25">
        <f t="shared" si="6"/>
        <v>376846.45</v>
      </c>
      <c r="M127" s="25">
        <f>SUMIFS(Parametros!$P:$P,Parametros!$J:$J,'Corp-Deuda-RVG'!C127,Parametros!$I:$I,'Corp-Deuda-RVG'!N127)</f>
        <v>6102173114</v>
      </c>
      <c r="N127" s="7" t="str">
        <f>VLOOKUP(B127,Parametros!$A$1:$B$7,2,0)</f>
        <v>FONDO DE INVERSION SANTANDER RENTA VARIABLE GLOBAL</v>
      </c>
      <c r="O127" s="32">
        <f t="shared" si="7"/>
        <v>2.2540978710424698E-2</v>
      </c>
      <c r="P127" s="33">
        <f t="shared" si="8"/>
        <v>2.25</v>
      </c>
      <c r="Q127" s="7" t="str">
        <f t="shared" si="9"/>
        <v>OK</v>
      </c>
    </row>
    <row r="128" spans="1:17" s="2" customFormat="1" x14ac:dyDescent="0.2">
      <c r="A128" s="2" t="str">
        <f t="shared" si="5"/>
        <v>FONDO DE INVERSION SANTANDER DEUDA CORPORATIVA CHILE43233</v>
      </c>
      <c r="B128" s="2" t="s">
        <v>123</v>
      </c>
      <c r="C128" s="3">
        <v>43233</v>
      </c>
      <c r="D128" s="2">
        <v>1070.8558</v>
      </c>
      <c r="E128" s="28">
        <v>54456504837</v>
      </c>
      <c r="F128" s="28">
        <v>1268165</v>
      </c>
      <c r="G128" s="6">
        <v>1065684.8700000001</v>
      </c>
      <c r="H128" s="4">
        <v>54462415613</v>
      </c>
      <c r="I128" s="4">
        <v>0</v>
      </c>
      <c r="J128" s="6">
        <v>0</v>
      </c>
      <c r="K128" s="5">
        <v>1.09E-2</v>
      </c>
      <c r="L128" s="25">
        <f t="shared" si="6"/>
        <v>1065684.8700000001</v>
      </c>
      <c r="M128" s="25">
        <f>SUMIFS(Parametros!$P:$P,Parametros!$J:$J,'Corp-Deuda-RVG'!C128,Parametros!$I:$I,'Corp-Deuda-RVG'!N128)</f>
        <v>54562434091</v>
      </c>
      <c r="N128" s="7" t="str">
        <f>VLOOKUP(B128,Parametros!$A$1:$B$7,2,0)</f>
        <v>FONDO DE INVERSION SANTANDER DEUDA CORPORATIVA CHILE</v>
      </c>
      <c r="O128" s="32">
        <f t="shared" si="7"/>
        <v>7.1289887269556582E-3</v>
      </c>
      <c r="P128" s="33">
        <f t="shared" si="8"/>
        <v>0.71</v>
      </c>
      <c r="Q128" s="7" t="str">
        <f t="shared" si="9"/>
        <v>OK</v>
      </c>
    </row>
    <row r="129" spans="1:17" s="2" customFormat="1" x14ac:dyDescent="0.2">
      <c r="A129" s="2" t="str">
        <f t="shared" si="5"/>
        <v>FONDO DE INVERSION SANTANDER DEUDA CHILE43233</v>
      </c>
      <c r="B129" s="2" t="s">
        <v>124</v>
      </c>
      <c r="C129" s="3">
        <v>43233</v>
      </c>
      <c r="D129" s="2">
        <v>1008.0222</v>
      </c>
      <c r="E129" s="28">
        <v>10039037434</v>
      </c>
      <c r="F129" s="28">
        <v>165025</v>
      </c>
      <c r="G129" s="6">
        <v>138676.47</v>
      </c>
      <c r="H129" s="4">
        <v>10038872409</v>
      </c>
      <c r="I129" s="4">
        <v>0</v>
      </c>
      <c r="J129" s="6">
        <v>412580</v>
      </c>
      <c r="K129" s="5">
        <v>7.1000000000000004E-3</v>
      </c>
      <c r="L129" s="25">
        <f t="shared" si="6"/>
        <v>551256.47</v>
      </c>
      <c r="M129" s="25">
        <f>SUMIFS(Parametros!$P:$P,Parametros!$J:$J,'Corp-Deuda-RVG'!C129,Parametros!$I:$I,'Corp-Deuda-RVG'!N129)</f>
        <v>10081718604</v>
      </c>
      <c r="N129" s="7" t="str">
        <f>VLOOKUP(B129,Parametros!$A$1:$B$7,2,0)</f>
        <v>FONDO DE INVERSION SANTANDER DEUDA CHILE</v>
      </c>
      <c r="O129" s="32">
        <f t="shared" si="7"/>
        <v>1.9957769052408279E-2</v>
      </c>
      <c r="P129" s="33">
        <f t="shared" si="8"/>
        <v>2</v>
      </c>
      <c r="Q129" s="7" t="str">
        <f t="shared" si="9"/>
        <v>EXCESO</v>
      </c>
    </row>
    <row r="130" spans="1:17" s="2" customFormat="1" x14ac:dyDescent="0.2">
      <c r="A130" s="2" t="str">
        <f t="shared" si="5"/>
        <v>FONDO DE INVERSION SANTANDER RENTA VARIABLE GLOBAL43233</v>
      </c>
      <c r="B130" s="2" t="s">
        <v>122</v>
      </c>
      <c r="C130" s="3">
        <v>43233</v>
      </c>
      <c r="D130" s="2">
        <v>990.03179999999998</v>
      </c>
      <c r="E130" s="28">
        <v>6084387529</v>
      </c>
      <c r="F130" s="28">
        <v>250043</v>
      </c>
      <c r="G130" s="6">
        <v>210120.17</v>
      </c>
      <c r="H130" s="4">
        <v>6084137486</v>
      </c>
      <c r="I130" s="4">
        <v>0</v>
      </c>
      <c r="J130" s="6">
        <v>166700</v>
      </c>
      <c r="K130" s="5">
        <v>-6.7999999999999996E-3</v>
      </c>
      <c r="L130" s="25">
        <f t="shared" si="6"/>
        <v>376820.17000000004</v>
      </c>
      <c r="M130" s="25">
        <f>SUMIFS(Parametros!$P:$P,Parametros!$J:$J,'Corp-Deuda-RVG'!C130,Parametros!$I:$I,'Corp-Deuda-RVG'!N130)</f>
        <v>6102173114</v>
      </c>
      <c r="N130" s="7" t="str">
        <f>VLOOKUP(B130,Parametros!$A$1:$B$7,2,0)</f>
        <v>FONDO DE INVERSION SANTANDER RENTA VARIABLE GLOBAL</v>
      </c>
      <c r="O130" s="32">
        <f t="shared" si="7"/>
        <v>2.2539406778619295E-2</v>
      </c>
      <c r="P130" s="33">
        <f t="shared" si="8"/>
        <v>2.25</v>
      </c>
      <c r="Q130" s="7" t="str">
        <f t="shared" si="9"/>
        <v>OK</v>
      </c>
    </row>
    <row r="131" spans="1:17" s="2" customFormat="1" x14ac:dyDescent="0.2">
      <c r="A131" s="2" t="str">
        <f t="shared" ref="A131:A194" si="10">N131&amp;C131</f>
        <v>FONDO DE INVERSION SANTANDER DEUDA CORPORATIVA CHILE43234</v>
      </c>
      <c r="B131" s="2" t="s">
        <v>123</v>
      </c>
      <c r="C131" s="3">
        <v>43234</v>
      </c>
      <c r="D131" s="2">
        <v>1071.6600000000001</v>
      </c>
      <c r="E131" s="28">
        <v>54462415613</v>
      </c>
      <c r="F131" s="28">
        <v>1268303</v>
      </c>
      <c r="G131" s="6">
        <v>1065800.8400000001</v>
      </c>
      <c r="H131" s="4">
        <v>54503316465</v>
      </c>
      <c r="I131" s="4">
        <v>0</v>
      </c>
      <c r="J131" s="6">
        <v>0</v>
      </c>
      <c r="K131" s="5">
        <v>7.51E-2</v>
      </c>
      <c r="L131" s="25">
        <f t="shared" ref="L131:L146" si="11">+G131+J131</f>
        <v>1065800.8400000001</v>
      </c>
      <c r="M131" s="25">
        <f>SUMIFS(Parametros!$P:$P,Parametros!$J:$J,'Corp-Deuda-RVG'!C131,Parametros!$I:$I,'Corp-Deuda-RVG'!N131)</f>
        <v>54600874201</v>
      </c>
      <c r="N131" s="7" t="str">
        <f>VLOOKUP(B131,Parametros!$A$1:$B$7,2,0)</f>
        <v>FONDO DE INVERSION SANTANDER DEUDA CORPORATIVA CHILE</v>
      </c>
      <c r="O131" s="32">
        <f t="shared" ref="O131:O148" si="12">(L131/M131)*365</f>
        <v>7.1247450208933704E-3</v>
      </c>
      <c r="P131" s="33">
        <f t="shared" ref="P131:P194" si="13">ROUND(O131*100,2)</f>
        <v>0.71</v>
      </c>
      <c r="Q131" s="7" t="str">
        <f t="shared" ref="Q131:Q194" si="14">IF(B131=$S$2,IF(P131&gt;$T$2,"EXCESO","OK"),IF(B131=$S$3,IF(P131&gt;$T$3,"EXCESO","OK"),IF(B131=$S$4,IF(P131&gt;$T$4,"EXCESO","OK"),"OTRO")))</f>
        <v>OK</v>
      </c>
    </row>
    <row r="132" spans="1:17" s="2" customFormat="1" x14ac:dyDescent="0.2">
      <c r="A132" s="2" t="str">
        <f t="shared" si="10"/>
        <v>FONDO DE INVERSION SANTANDER DEUDA CHILE43234</v>
      </c>
      <c r="B132" s="2" t="s">
        <v>124</v>
      </c>
      <c r="C132" s="3">
        <v>43234</v>
      </c>
      <c r="D132" s="2">
        <v>1008.3097</v>
      </c>
      <c r="E132" s="28">
        <v>10041900082</v>
      </c>
      <c r="F132" s="28">
        <v>165072</v>
      </c>
      <c r="G132" s="6">
        <v>138715.97</v>
      </c>
      <c r="H132" s="4">
        <v>10041735010</v>
      </c>
      <c r="I132" s="4">
        <v>0</v>
      </c>
      <c r="J132" s="6">
        <v>412698</v>
      </c>
      <c r="K132" s="5">
        <v>2.8500000000000001E-2</v>
      </c>
      <c r="L132" s="25">
        <f t="shared" si="11"/>
        <v>551413.97</v>
      </c>
      <c r="M132" s="25">
        <f>SUMIFS(Parametros!$P:$P,Parametros!$J:$J,'Corp-Deuda-RVG'!C132,Parametros!$I:$I,'Corp-Deuda-RVG'!N132)</f>
        <v>10084663935</v>
      </c>
      <c r="N132" s="7" t="str">
        <f>VLOOKUP(B132,Parametros!$A$1:$B$7,2,0)</f>
        <v>FONDO DE INVERSION SANTANDER DEUDA CHILE</v>
      </c>
      <c r="O132" s="32">
        <f t="shared" si="12"/>
        <v>1.9957640665791802E-2</v>
      </c>
      <c r="P132" s="33">
        <f t="shared" si="13"/>
        <v>2</v>
      </c>
      <c r="Q132" s="7" t="str">
        <f t="shared" si="14"/>
        <v>EXCESO</v>
      </c>
    </row>
    <row r="133" spans="1:17" s="2" customFormat="1" x14ac:dyDescent="0.2">
      <c r="A133" s="2" t="str">
        <f t="shared" si="10"/>
        <v>FONDO DE INVERSION SANTANDER RENTA VARIABLE GLOBAL43234</v>
      </c>
      <c r="B133" s="2" t="s">
        <v>122</v>
      </c>
      <c r="C133" s="3">
        <v>43234</v>
      </c>
      <c r="D133" s="2">
        <v>998.27030000000002</v>
      </c>
      <c r="E133" s="28">
        <v>6135018275</v>
      </c>
      <c r="F133" s="28">
        <v>252124</v>
      </c>
      <c r="G133" s="6">
        <v>211868.91</v>
      </c>
      <c r="H133" s="4">
        <v>6134766151</v>
      </c>
      <c r="I133" s="4">
        <v>0</v>
      </c>
      <c r="J133" s="6">
        <v>168087</v>
      </c>
      <c r="K133" s="5">
        <v>0.83209999999999995</v>
      </c>
      <c r="L133" s="25">
        <f t="shared" si="11"/>
        <v>379955.91000000003</v>
      </c>
      <c r="M133" s="25">
        <f>SUMIFS(Parametros!$P:$P,Parametros!$J:$J,'Corp-Deuda-RVG'!C133,Parametros!$I:$I,'Corp-Deuda-RVG'!N133)</f>
        <v>6152471809</v>
      </c>
      <c r="N133" s="7" t="str">
        <f>VLOOKUP(B133,Parametros!$A$1:$B$7,2,0)</f>
        <v>FONDO DE INVERSION SANTANDER RENTA VARIABLE GLOBAL</v>
      </c>
      <c r="O133" s="32">
        <f t="shared" si="12"/>
        <v>2.2541169054546416E-2</v>
      </c>
      <c r="P133" s="33">
        <f t="shared" si="13"/>
        <v>2.25</v>
      </c>
      <c r="Q133" s="7" t="str">
        <f t="shared" si="14"/>
        <v>OK</v>
      </c>
    </row>
    <row r="134" spans="1:17" s="2" customFormat="1" x14ac:dyDescent="0.2">
      <c r="A134" s="2" t="str">
        <f t="shared" si="10"/>
        <v>FONDO DE INVERSION SANTANDER DEUDA CORPORATIVA CHILE43235</v>
      </c>
      <c r="B134" s="2" t="s">
        <v>123</v>
      </c>
      <c r="C134" s="3">
        <v>43235</v>
      </c>
      <c r="D134" s="2">
        <v>1071.2153000000001</v>
      </c>
      <c r="E134" s="28">
        <v>54503316465</v>
      </c>
      <c r="F134" s="28">
        <v>1269255</v>
      </c>
      <c r="G134" s="6">
        <v>1066600.8400000001</v>
      </c>
      <c r="H134" s="4">
        <v>54480697447</v>
      </c>
      <c r="I134" s="4">
        <v>0</v>
      </c>
      <c r="J134" s="6">
        <v>0</v>
      </c>
      <c r="K134" s="5">
        <v>-4.1500000000000002E-2</v>
      </c>
      <c r="L134" s="25">
        <f t="shared" si="11"/>
        <v>1066600.8400000001</v>
      </c>
      <c r="M134" s="25">
        <f>SUMIFS(Parametros!$P:$P,Parametros!$J:$J,'Corp-Deuda-RVG'!C134,Parametros!$I:$I,'Corp-Deuda-RVG'!N134)</f>
        <v>54582896743</v>
      </c>
      <c r="N134" s="7" t="str">
        <f>VLOOKUP(B134,Parametros!$A$1:$B$7,2,0)</f>
        <v>FONDO DE INVERSION SANTANDER DEUDA CORPORATIVA CHILE</v>
      </c>
      <c r="O134" s="32">
        <f t="shared" si="12"/>
        <v>7.1324412926092474E-3</v>
      </c>
      <c r="P134" s="33">
        <f t="shared" si="13"/>
        <v>0.71</v>
      </c>
      <c r="Q134" s="7" t="str">
        <f t="shared" si="14"/>
        <v>OK</v>
      </c>
    </row>
    <row r="135" spans="1:17" s="2" customFormat="1" x14ac:dyDescent="0.2">
      <c r="A135" s="2" t="str">
        <f t="shared" si="10"/>
        <v>FONDO DE INVERSION SANTANDER DEUDA CHILE43235</v>
      </c>
      <c r="B135" s="2" t="s">
        <v>124</v>
      </c>
      <c r="C135" s="3">
        <v>43235</v>
      </c>
      <c r="D135" s="2">
        <v>1007.8576</v>
      </c>
      <c r="E135" s="28">
        <v>10037398086</v>
      </c>
      <c r="F135" s="28">
        <v>164998</v>
      </c>
      <c r="G135" s="6">
        <v>138653.78</v>
      </c>
      <c r="H135" s="4">
        <v>10037233088</v>
      </c>
      <c r="I135" s="4">
        <v>0</v>
      </c>
      <c r="J135" s="6">
        <v>412513</v>
      </c>
      <c r="K135" s="5">
        <v>-4.48E-2</v>
      </c>
      <c r="L135" s="25">
        <f t="shared" si="11"/>
        <v>551166.78</v>
      </c>
      <c r="M135" s="25">
        <f>SUMIFS(Parametros!$P:$P,Parametros!$J:$J,'Corp-Deuda-RVG'!C135,Parametros!$I:$I,'Corp-Deuda-RVG'!N135)</f>
        <v>10080573874</v>
      </c>
      <c r="N135" s="7" t="str">
        <f>VLOOKUP(B135,Parametros!$A$1:$B$7,2,0)</f>
        <v>FONDO DE INVERSION SANTANDER DEUDA CHILE</v>
      </c>
      <c r="O135" s="32">
        <f t="shared" si="12"/>
        <v>1.9956787898641019E-2</v>
      </c>
      <c r="P135" s="33">
        <f t="shared" si="13"/>
        <v>2</v>
      </c>
      <c r="Q135" s="7" t="str">
        <f t="shared" si="14"/>
        <v>EXCESO</v>
      </c>
    </row>
    <row r="136" spans="1:17" s="2" customFormat="1" x14ac:dyDescent="0.2">
      <c r="A136" s="2" t="str">
        <f t="shared" si="10"/>
        <v>FONDO DE INVERSION SANTANDER RENTA VARIABLE GLOBAL43235</v>
      </c>
      <c r="B136" s="2" t="s">
        <v>122</v>
      </c>
      <c r="C136" s="3">
        <v>43235</v>
      </c>
      <c r="D136" s="2">
        <v>1002.9145</v>
      </c>
      <c r="E136" s="28">
        <v>6163559776</v>
      </c>
      <c r="F136" s="28">
        <v>253297</v>
      </c>
      <c r="G136" s="6">
        <v>212854.62</v>
      </c>
      <c r="H136" s="4">
        <v>6163306479</v>
      </c>
      <c r="I136" s="4">
        <v>0</v>
      </c>
      <c r="J136" s="6">
        <v>168869</v>
      </c>
      <c r="K136" s="5">
        <v>0.4652</v>
      </c>
      <c r="L136" s="25">
        <f t="shared" si="11"/>
        <v>381723.62</v>
      </c>
      <c r="M136" s="25">
        <f>SUMIFS(Parametros!$P:$P,Parametros!$J:$J,'Corp-Deuda-RVG'!C136,Parametros!$I:$I,'Corp-Deuda-RVG'!N136)</f>
        <v>6181182179</v>
      </c>
      <c r="N136" s="7" t="str">
        <f>VLOOKUP(B136,Parametros!$A$1:$B$7,2,0)</f>
        <v>FONDO DE INVERSION SANTANDER RENTA VARIABLE GLOBAL</v>
      </c>
      <c r="O136" s="32">
        <f t="shared" si="12"/>
        <v>2.2540853394251655E-2</v>
      </c>
      <c r="P136" s="33">
        <f t="shared" si="13"/>
        <v>2.25</v>
      </c>
      <c r="Q136" s="7" t="str">
        <f t="shared" si="14"/>
        <v>OK</v>
      </c>
    </row>
    <row r="137" spans="1:17" s="2" customFormat="1" x14ac:dyDescent="0.2">
      <c r="A137" s="2" t="str">
        <f t="shared" si="10"/>
        <v>FONDO DE INVERSION SANTANDER DEUDA CORPORATIVA CHILE43236</v>
      </c>
      <c r="B137" s="2" t="s">
        <v>123</v>
      </c>
      <c r="C137" s="3">
        <v>43236</v>
      </c>
      <c r="D137" s="2">
        <v>1072.1568</v>
      </c>
      <c r="E137" s="28">
        <v>54480697447</v>
      </c>
      <c r="F137" s="28">
        <v>1268729</v>
      </c>
      <c r="G137" s="6">
        <v>1066158.82</v>
      </c>
      <c r="H137" s="4">
        <v>54528583969</v>
      </c>
      <c r="I137" s="4">
        <v>0</v>
      </c>
      <c r="J137" s="6">
        <v>0</v>
      </c>
      <c r="K137" s="5">
        <v>8.7900000000000006E-2</v>
      </c>
      <c r="L137" s="25">
        <f t="shared" si="11"/>
        <v>1066158.82</v>
      </c>
      <c r="M137" s="25">
        <f>SUMIFS(Parametros!$P:$P,Parametros!$J:$J,'Corp-Deuda-RVG'!C137,Parametros!$I:$I,'Corp-Deuda-RVG'!N137)</f>
        <v>54626291463</v>
      </c>
      <c r="N137" s="7" t="str">
        <f>VLOOKUP(B137,Parametros!$A$1:$B$7,2,0)</f>
        <v>FONDO DE INVERSION SANTANDER DEUDA CORPORATIVA CHILE</v>
      </c>
      <c r="O137" s="32">
        <f t="shared" si="12"/>
        <v>7.1238218608265106E-3</v>
      </c>
      <c r="P137" s="33">
        <f t="shared" si="13"/>
        <v>0.71</v>
      </c>
      <c r="Q137" s="7" t="str">
        <f t="shared" si="14"/>
        <v>OK</v>
      </c>
    </row>
    <row r="138" spans="1:17" s="2" customFormat="1" x14ac:dyDescent="0.2">
      <c r="A138" s="2" t="str">
        <f t="shared" si="10"/>
        <v>FONDO DE INVERSION SANTANDER DEUDA CHILE43236</v>
      </c>
      <c r="B138" s="2" t="s">
        <v>124</v>
      </c>
      <c r="C138" s="3">
        <v>43236</v>
      </c>
      <c r="D138" s="2">
        <v>1008.7914</v>
      </c>
      <c r="E138" s="28">
        <v>10046698003</v>
      </c>
      <c r="F138" s="28">
        <v>165151</v>
      </c>
      <c r="G138" s="6">
        <v>138782.35</v>
      </c>
      <c r="H138" s="4">
        <v>10046532852</v>
      </c>
      <c r="I138" s="4">
        <v>0</v>
      </c>
      <c r="J138" s="6">
        <v>412895</v>
      </c>
      <c r="K138" s="5">
        <v>9.2700000000000005E-2</v>
      </c>
      <c r="L138" s="25">
        <f t="shared" si="11"/>
        <v>551677.35</v>
      </c>
      <c r="M138" s="25">
        <f>SUMIFS(Parametros!$P:$P,Parametros!$J:$J,'Corp-Deuda-RVG'!C138,Parametros!$I:$I,'Corp-Deuda-RVG'!N138)</f>
        <v>10090287264</v>
      </c>
      <c r="N138" s="7" t="str">
        <f>VLOOKUP(B138,Parametros!$A$1:$B$7,2,0)</f>
        <v>FONDO DE INVERSION SANTANDER DEUDA CHILE</v>
      </c>
      <c r="O138" s="32">
        <f t="shared" si="12"/>
        <v>1.9956045599258371E-2</v>
      </c>
      <c r="P138" s="33">
        <f t="shared" si="13"/>
        <v>2</v>
      </c>
      <c r="Q138" s="7" t="str">
        <f t="shared" si="14"/>
        <v>EXCESO</v>
      </c>
    </row>
    <row r="139" spans="1:17" s="2" customFormat="1" x14ac:dyDescent="0.2">
      <c r="A139" s="2" t="str">
        <f t="shared" si="10"/>
        <v>FONDO DE INVERSION SANTANDER RENTA VARIABLE GLOBAL43236</v>
      </c>
      <c r="B139" s="2" t="s">
        <v>122</v>
      </c>
      <c r="C139" s="3">
        <v>43236</v>
      </c>
      <c r="D139" s="2">
        <v>1006.4855</v>
      </c>
      <c r="E139" s="28">
        <v>6185506278</v>
      </c>
      <c r="F139" s="28">
        <v>254199</v>
      </c>
      <c r="G139" s="6">
        <v>213612.61</v>
      </c>
      <c r="H139" s="4">
        <v>6185252079</v>
      </c>
      <c r="I139" s="4">
        <v>0</v>
      </c>
      <c r="J139" s="6">
        <v>169471</v>
      </c>
      <c r="K139" s="5">
        <v>0.35610000000000003</v>
      </c>
      <c r="L139" s="25">
        <f t="shared" si="11"/>
        <v>383083.61</v>
      </c>
      <c r="M139" s="25">
        <f>SUMIFS(Parametros!$P:$P,Parametros!$J:$J,'Corp-Deuda-RVG'!C139,Parametros!$I:$I,'Corp-Deuda-RVG'!N139)</f>
        <v>6203298152</v>
      </c>
      <c r="N139" s="7" t="str">
        <f>VLOOKUP(B139,Parametros!$A$1:$B$7,2,0)</f>
        <v>FONDO DE INVERSION SANTANDER RENTA VARIABLE GLOBAL</v>
      </c>
      <c r="O139" s="32">
        <f t="shared" si="12"/>
        <v>2.2540512195906456E-2</v>
      </c>
      <c r="P139" s="33">
        <f t="shared" si="13"/>
        <v>2.25</v>
      </c>
      <c r="Q139" s="7" t="str">
        <f t="shared" si="14"/>
        <v>OK</v>
      </c>
    </row>
    <row r="140" spans="1:17" s="2" customFormat="1" x14ac:dyDescent="0.2">
      <c r="A140" s="2" t="str">
        <f t="shared" si="10"/>
        <v>FONDO DE INVERSION SANTANDER DEUDA CORPORATIVA CHILE43237</v>
      </c>
      <c r="B140" s="2" t="s">
        <v>123</v>
      </c>
      <c r="C140" s="3">
        <v>43237</v>
      </c>
      <c r="D140" s="2">
        <v>1072.9369999999999</v>
      </c>
      <c r="E140" s="28">
        <v>54528583969</v>
      </c>
      <c r="F140" s="28">
        <v>1269844</v>
      </c>
      <c r="G140" s="6">
        <v>1067095.8</v>
      </c>
      <c r="H140" s="4">
        <v>54568262286</v>
      </c>
      <c r="I140" s="4">
        <v>0</v>
      </c>
      <c r="J140" s="6">
        <v>0</v>
      </c>
      <c r="K140" s="5">
        <v>7.2800000000000004E-2</v>
      </c>
      <c r="L140" s="25">
        <f t="shared" si="11"/>
        <v>1067095.8</v>
      </c>
      <c r="M140" s="25">
        <f>SUMIFS(Parametros!$P:$P,Parametros!$J:$J,'Corp-Deuda-RVG'!C140,Parametros!$I:$I,'Corp-Deuda-RVG'!N140)</f>
        <v>54665622453</v>
      </c>
      <c r="N140" s="7" t="str">
        <f>VLOOKUP(B140,Parametros!$A$1:$B$7,2,0)</f>
        <v>FONDO DE INVERSION SANTANDER DEUDA CORPORATIVA CHILE</v>
      </c>
      <c r="O140" s="32">
        <f t="shared" si="12"/>
        <v>7.1249525665764216E-3</v>
      </c>
      <c r="P140" s="33">
        <f t="shared" si="13"/>
        <v>0.71</v>
      </c>
      <c r="Q140" s="7" t="str">
        <f t="shared" si="14"/>
        <v>OK</v>
      </c>
    </row>
    <row r="141" spans="1:17" s="2" customFormat="1" x14ac:dyDescent="0.2">
      <c r="A141" s="2" t="str">
        <f t="shared" si="10"/>
        <v>FONDO DE INVERSION SANTANDER DEUDA CHILE43237</v>
      </c>
      <c r="B141" s="2" t="s">
        <v>124</v>
      </c>
      <c r="C141" s="3">
        <v>43237</v>
      </c>
      <c r="D141" s="2">
        <v>1009.4908</v>
      </c>
      <c r="E141" s="28">
        <v>10053662997</v>
      </c>
      <c r="F141" s="28">
        <v>165266</v>
      </c>
      <c r="G141" s="6">
        <v>138878.99</v>
      </c>
      <c r="H141" s="4">
        <v>10053497731</v>
      </c>
      <c r="I141" s="4">
        <v>0</v>
      </c>
      <c r="J141" s="6">
        <v>413181</v>
      </c>
      <c r="K141" s="5">
        <v>6.93E-2</v>
      </c>
      <c r="L141" s="25">
        <f t="shared" si="11"/>
        <v>552059.99</v>
      </c>
      <c r="M141" s="25">
        <f>SUMIFS(Parametros!$P:$P,Parametros!$J:$J,'Corp-Deuda-RVG'!C141,Parametros!$I:$I,'Corp-Deuda-RVG'!N141)</f>
        <v>10097445515</v>
      </c>
      <c r="N141" s="7" t="str">
        <f>VLOOKUP(B141,Parametros!$A$1:$B$7,2,0)</f>
        <v>FONDO DE INVERSION SANTANDER DEUDA CHILE</v>
      </c>
      <c r="O141" s="32">
        <f t="shared" si="12"/>
        <v>1.9955729996330659E-2</v>
      </c>
      <c r="P141" s="33">
        <f t="shared" si="13"/>
        <v>2</v>
      </c>
      <c r="Q141" s="7" t="str">
        <f t="shared" si="14"/>
        <v>EXCESO</v>
      </c>
    </row>
    <row r="142" spans="1:17" s="2" customFormat="1" x14ac:dyDescent="0.2">
      <c r="A142" s="2" t="str">
        <f t="shared" si="10"/>
        <v>FONDO DE INVERSION SANTANDER RENTA VARIABLE GLOBAL43237</v>
      </c>
      <c r="B142" s="2" t="s">
        <v>122</v>
      </c>
      <c r="C142" s="3">
        <v>43237</v>
      </c>
      <c r="D142" s="2">
        <v>1004.3021</v>
      </c>
      <c r="E142" s="28">
        <v>6172088026</v>
      </c>
      <c r="F142" s="28">
        <v>253647</v>
      </c>
      <c r="G142" s="6">
        <v>213148.74</v>
      </c>
      <c r="H142" s="4">
        <v>6171834379</v>
      </c>
      <c r="I142" s="4">
        <v>0</v>
      </c>
      <c r="J142" s="6">
        <v>169103</v>
      </c>
      <c r="K142" s="5">
        <v>-0.21690000000000001</v>
      </c>
      <c r="L142" s="25">
        <f t="shared" si="11"/>
        <v>382251.74</v>
      </c>
      <c r="M142" s="25">
        <f>SUMIFS(Parametros!$P:$P,Parametros!$J:$J,'Corp-Deuda-RVG'!C142,Parametros!$I:$I,'Corp-Deuda-RVG'!N142)</f>
        <v>6189956986</v>
      </c>
      <c r="N142" s="7" t="str">
        <f>VLOOKUP(B142,Parametros!$A$1:$B$7,2,0)</f>
        <v>FONDO DE INVERSION SANTANDER RENTA VARIABLE GLOBAL</v>
      </c>
      <c r="O142" s="32">
        <f t="shared" si="12"/>
        <v>2.2540041136886829E-2</v>
      </c>
      <c r="P142" s="33">
        <f t="shared" si="13"/>
        <v>2.25</v>
      </c>
      <c r="Q142" s="7" t="str">
        <f t="shared" si="14"/>
        <v>OK</v>
      </c>
    </row>
    <row r="143" spans="1:17" s="2" customFormat="1" x14ac:dyDescent="0.2">
      <c r="A143" s="2" t="str">
        <f t="shared" si="10"/>
        <v>FONDO DE INVERSION SANTANDER DEUDA CORPORATIVA CHILE43238</v>
      </c>
      <c r="B143" s="2" t="s">
        <v>123</v>
      </c>
      <c r="C143" s="3">
        <v>43238</v>
      </c>
      <c r="D143" s="2">
        <v>1072.4358999999999</v>
      </c>
      <c r="E143" s="28">
        <v>54568262286</v>
      </c>
      <c r="F143" s="28">
        <v>1270768</v>
      </c>
      <c r="G143" s="6">
        <v>1067872.27</v>
      </c>
      <c r="H143" s="4">
        <v>54542778929</v>
      </c>
      <c r="I143" s="4">
        <v>4</v>
      </c>
      <c r="J143" s="6">
        <v>0</v>
      </c>
      <c r="K143" s="5">
        <v>-4.6699999999999998E-2</v>
      </c>
      <c r="L143" s="25">
        <f t="shared" si="11"/>
        <v>1067872.27</v>
      </c>
      <c r="M143" s="25">
        <f>SUMIFS(Parametros!$P:$P,Parametros!$J:$J,'Corp-Deuda-RVG'!C143,Parametros!$I:$I,'Corp-Deuda-RVG'!N143)</f>
        <v>54640214738</v>
      </c>
      <c r="N143" s="7" t="str">
        <f>VLOOKUP(B143,Parametros!$A$1:$B$7,2,0)</f>
        <v>FONDO DE INVERSION SANTANDER DEUDA CORPORATIVA CHILE</v>
      </c>
      <c r="O143" s="32">
        <f t="shared" si="12"/>
        <v>7.1334525389214615E-3</v>
      </c>
      <c r="P143" s="33">
        <f t="shared" si="13"/>
        <v>0.71</v>
      </c>
      <c r="Q143" s="7" t="str">
        <f t="shared" si="14"/>
        <v>OK</v>
      </c>
    </row>
    <row r="144" spans="1:17" s="2" customFormat="1" x14ac:dyDescent="0.2">
      <c r="A144" s="2" t="str">
        <f t="shared" si="10"/>
        <v>FONDO DE INVERSION SANTANDER DEUDA CHILE43238</v>
      </c>
      <c r="B144" s="2" t="s">
        <v>124</v>
      </c>
      <c r="C144" s="3">
        <v>43238</v>
      </c>
      <c r="D144" s="2">
        <v>1008.9211</v>
      </c>
      <c r="E144" s="28">
        <v>10047989646</v>
      </c>
      <c r="F144" s="28">
        <v>165172</v>
      </c>
      <c r="G144" s="6">
        <v>138800</v>
      </c>
      <c r="H144" s="4">
        <v>10047824474</v>
      </c>
      <c r="I144" s="4">
        <v>2</v>
      </c>
      <c r="J144" s="6">
        <v>412948</v>
      </c>
      <c r="K144" s="5">
        <v>-5.6399999999999999E-2</v>
      </c>
      <c r="L144" s="25">
        <f t="shared" si="11"/>
        <v>551748</v>
      </c>
      <c r="M144" s="25">
        <f>SUMIFS(Parametros!$P:$P,Parametros!$J:$J,'Corp-Deuda-RVG'!C144,Parametros!$I:$I,'Corp-Deuda-RVG'!N144)</f>
        <v>10092185112</v>
      </c>
      <c r="N144" s="7" t="str">
        <f>VLOOKUP(B144,Parametros!$A$1:$B$7,2,0)</f>
        <v>FONDO DE INVERSION SANTANDER DEUDA CHILE</v>
      </c>
      <c r="O144" s="32">
        <f t="shared" si="12"/>
        <v>1.9954848010124371E-2</v>
      </c>
      <c r="P144" s="33">
        <f t="shared" si="13"/>
        <v>2</v>
      </c>
      <c r="Q144" s="7" t="str">
        <f t="shared" si="14"/>
        <v>EXCESO</v>
      </c>
    </row>
    <row r="145" spans="1:18" s="2" customFormat="1" x14ac:dyDescent="0.2">
      <c r="A145" s="2" t="str">
        <f t="shared" si="10"/>
        <v>FONDO DE INVERSION SANTANDER RENTA VARIABLE GLOBAL43238</v>
      </c>
      <c r="B145" s="2" t="s">
        <v>122</v>
      </c>
      <c r="C145" s="3">
        <v>43238</v>
      </c>
      <c r="D145" s="2">
        <v>1007.0769</v>
      </c>
      <c r="E145" s="28">
        <v>6189140886</v>
      </c>
      <c r="F145" s="28">
        <v>254348</v>
      </c>
      <c r="G145" s="6">
        <v>213737.82</v>
      </c>
      <c r="H145" s="4">
        <v>6188886538</v>
      </c>
      <c r="I145" s="4">
        <v>2</v>
      </c>
      <c r="J145" s="6">
        <v>169570</v>
      </c>
      <c r="K145" s="5">
        <v>0.27629999999999999</v>
      </c>
      <c r="L145" s="25">
        <f t="shared" si="11"/>
        <v>383307.82</v>
      </c>
      <c r="M145" s="25">
        <f>SUMIFS(Parametros!$P:$P,Parametros!$J:$J,'Corp-Deuda-RVG'!C145,Parametros!$I:$I,'Corp-Deuda-RVG'!N145)</f>
        <v>6207179416</v>
      </c>
      <c r="N145" s="7" t="str">
        <f>VLOOKUP(B145,Parametros!$A$1:$B$7,2,0)</f>
        <v>FONDO DE INVERSION SANTANDER RENTA VARIABLE GLOBAL</v>
      </c>
      <c r="O145" s="32">
        <f t="shared" si="12"/>
        <v>2.2539602116118374E-2</v>
      </c>
      <c r="P145" s="33">
        <f t="shared" si="13"/>
        <v>2.25</v>
      </c>
      <c r="Q145" s="7" t="str">
        <f t="shared" si="14"/>
        <v>OK</v>
      </c>
    </row>
    <row r="146" spans="1:18" s="2" customFormat="1" x14ac:dyDescent="0.2">
      <c r="A146" s="2" t="str">
        <f t="shared" si="10"/>
        <v>FONDO DE INVERSION SANTANDER DEUDA CORPORATIVA CHILE43239</v>
      </c>
      <c r="B146" s="2" t="s">
        <v>123</v>
      </c>
      <c r="C146" s="3">
        <v>43239</v>
      </c>
      <c r="D146" s="2">
        <v>1072.5613000000001</v>
      </c>
      <c r="E146" s="28">
        <v>54542778929</v>
      </c>
      <c r="F146" s="28">
        <v>1270174</v>
      </c>
      <c r="G146" s="6">
        <v>1067373.1100000001</v>
      </c>
      <c r="H146" s="4">
        <v>54549152709</v>
      </c>
      <c r="I146" s="4">
        <v>4</v>
      </c>
      <c r="J146" s="6">
        <v>0</v>
      </c>
      <c r="K146" s="5">
        <v>1.17E-2</v>
      </c>
      <c r="L146" s="25">
        <f t="shared" si="11"/>
        <v>1067373.1100000001</v>
      </c>
      <c r="M146" s="25">
        <f>SUMIFS(Parametros!$P:$P,Parametros!$J:$J,'Corp-Deuda-RVG'!C146,Parametros!$I:$I,'Corp-Deuda-RVG'!N146)</f>
        <v>54647933419</v>
      </c>
      <c r="N146" s="7" t="str">
        <f>VLOOKUP(B146,Parametros!$A$1:$B$7,2,0)</f>
        <v>FONDO DE INVERSION SANTANDER DEUDA CORPORATIVA CHILE</v>
      </c>
      <c r="O146" s="32">
        <f t="shared" si="12"/>
        <v>7.1291110344997412E-3</v>
      </c>
      <c r="P146" s="33">
        <f t="shared" si="13"/>
        <v>0.71</v>
      </c>
      <c r="Q146" s="7" t="str">
        <f t="shared" si="14"/>
        <v>OK</v>
      </c>
    </row>
    <row r="147" spans="1:18" s="2" customFormat="1" x14ac:dyDescent="0.2">
      <c r="A147" s="2" t="str">
        <f t="shared" si="10"/>
        <v>FONDO DE INVERSION SANTANDER DEUDA CHILE43239</v>
      </c>
      <c r="B147" s="2" t="s">
        <v>124</v>
      </c>
      <c r="C147" s="3">
        <v>43239</v>
      </c>
      <c r="D147" s="2">
        <v>1008.9892</v>
      </c>
      <c r="E147" s="28">
        <v>10048667932</v>
      </c>
      <c r="F147" s="28">
        <v>165184</v>
      </c>
      <c r="G147" s="6">
        <v>138810.07999999999</v>
      </c>
      <c r="H147" s="4">
        <v>10048502748</v>
      </c>
      <c r="I147" s="4">
        <v>2</v>
      </c>
      <c r="J147" s="6">
        <v>412976</v>
      </c>
      <c r="K147" s="5">
        <v>6.7000000000000002E-3</v>
      </c>
      <c r="L147" s="25">
        <f>+G147+J147</f>
        <v>551786.07999999996</v>
      </c>
      <c r="M147" s="25">
        <f>SUMIFS(Parametros!$P:$P,Parametros!$J:$J,'Corp-Deuda-RVG'!C147,Parametros!$I:$I,'Corp-Deuda-RVG'!N147)</f>
        <v>10093441546</v>
      </c>
      <c r="N147" s="7" t="str">
        <f>VLOOKUP(B147,Parametros!$A$1:$B$7,2,0)</f>
        <v>FONDO DE INVERSION SANTANDER DEUDA CHILE</v>
      </c>
      <c r="O147" s="32">
        <f t="shared" si="12"/>
        <v>1.9953741078513994E-2</v>
      </c>
      <c r="P147" s="33">
        <f t="shared" si="13"/>
        <v>2</v>
      </c>
      <c r="Q147" s="7" t="str">
        <f t="shared" si="14"/>
        <v>EXCESO</v>
      </c>
    </row>
    <row r="148" spans="1:18" s="2" customFormat="1" x14ac:dyDescent="0.2">
      <c r="A148" s="2" t="str">
        <f t="shared" si="10"/>
        <v>FONDO DE INVERSION SANTANDER RENTA VARIABLE GLOBAL43239</v>
      </c>
      <c r="B148" s="2" t="s">
        <v>122</v>
      </c>
      <c r="C148" s="3">
        <v>43239</v>
      </c>
      <c r="D148" s="2">
        <v>1007.008</v>
      </c>
      <c r="E148" s="28">
        <v>6188716979</v>
      </c>
      <c r="F148" s="28">
        <v>254331</v>
      </c>
      <c r="G148" s="6">
        <v>213723.53</v>
      </c>
      <c r="H148" s="4">
        <v>6188462648</v>
      </c>
      <c r="I148" s="4">
        <v>2</v>
      </c>
      <c r="J148" s="6">
        <v>169559</v>
      </c>
      <c r="K148" s="5">
        <v>-6.7999999999999996E-3</v>
      </c>
      <c r="L148" s="25">
        <f>+G148+J148</f>
        <v>383282.53</v>
      </c>
      <c r="M148" s="25">
        <f>SUMIFS(Parametros!$P:$P,Parametros!$J:$J,'Corp-Deuda-RVG'!C148,Parametros!$I:$I,'Corp-Deuda-RVG'!N148)</f>
        <v>6207179416</v>
      </c>
      <c r="N148" s="7" t="str">
        <f>VLOOKUP(B148,Parametros!$A$1:$B$7,2,0)</f>
        <v>FONDO DE INVERSION SANTANDER RENTA VARIABLE GLOBAL</v>
      </c>
      <c r="O148" s="32">
        <f t="shared" si="12"/>
        <v>2.2538114991390478E-2</v>
      </c>
      <c r="P148" s="33">
        <f t="shared" si="13"/>
        <v>2.25</v>
      </c>
      <c r="Q148" s="7" t="str">
        <f t="shared" si="14"/>
        <v>OK</v>
      </c>
    </row>
    <row r="149" spans="1:18" s="2" customFormat="1" x14ac:dyDescent="0.2">
      <c r="A149" s="2" t="str">
        <f t="shared" si="10"/>
        <v>FONDO DE INVERSION SANTANDER DEUDA CORPORATIVA CHILE43240</v>
      </c>
      <c r="B149" s="2" t="s">
        <v>123</v>
      </c>
      <c r="C149" s="3">
        <v>43240</v>
      </c>
      <c r="D149" s="2">
        <v>1072.67</v>
      </c>
      <c r="E149" s="28">
        <v>54549152709</v>
      </c>
      <c r="F149" s="28">
        <v>1270323</v>
      </c>
      <c r="G149" s="6">
        <v>1067498.32</v>
      </c>
      <c r="H149" s="4">
        <v>54554681830</v>
      </c>
      <c r="I149" s="4">
        <v>4</v>
      </c>
      <c r="J149" s="42">
        <v>0</v>
      </c>
      <c r="K149" s="5">
        <v>1.01E-2</v>
      </c>
      <c r="L149" s="25">
        <f t="shared" ref="L149:L212" si="15">+G149+J149</f>
        <v>1067498.32</v>
      </c>
      <c r="M149" s="25">
        <f>SUMIFS(Parametros!$P:$P,Parametros!$J:$J,'Corp-Deuda-RVG'!C149,Parametros!$I:$I,'Corp-Deuda-RVG'!N149)</f>
        <v>54654807597</v>
      </c>
      <c r="N149" s="7" t="str">
        <f>VLOOKUP(B149,Parametros!$A$1:$B$7,2,0)</f>
        <v>FONDO DE INVERSION SANTANDER DEUDA CORPORATIVA CHILE</v>
      </c>
      <c r="O149" s="32">
        <f t="shared" ref="O149:O212" si="16">(L149/M149)*365</f>
        <v>7.1290505617183286E-3</v>
      </c>
      <c r="P149" s="33">
        <f t="shared" si="13"/>
        <v>0.71</v>
      </c>
      <c r="Q149" s="7" t="str">
        <f t="shared" si="14"/>
        <v>OK</v>
      </c>
      <c r="R149" s="39"/>
    </row>
    <row r="150" spans="1:18" s="2" customFormat="1" x14ac:dyDescent="0.2">
      <c r="A150" s="2" t="str">
        <f t="shared" si="10"/>
        <v>FONDO DE INVERSION SANTANDER DEUDA CHILE43240</v>
      </c>
      <c r="B150" s="2" t="s">
        <v>124</v>
      </c>
      <c r="C150" s="3">
        <v>43240</v>
      </c>
      <c r="D150" s="2">
        <v>1009.0674</v>
      </c>
      <c r="E150" s="28">
        <v>10049446270</v>
      </c>
      <c r="F150" s="28">
        <v>165196</v>
      </c>
      <c r="G150" s="6">
        <v>138820.17000000001</v>
      </c>
      <c r="H150" s="4">
        <v>10049281074</v>
      </c>
      <c r="I150" s="4">
        <v>2</v>
      </c>
      <c r="J150" s="42">
        <v>413008</v>
      </c>
      <c r="K150" s="5">
        <v>7.7999999999999996E-3</v>
      </c>
      <c r="L150" s="25">
        <f t="shared" si="15"/>
        <v>551828.17000000004</v>
      </c>
      <c r="M150" s="25">
        <f>SUMIFS(Parametros!$P:$P,Parametros!$J:$J,'Corp-Deuda-RVG'!C150,Parametros!$I:$I,'Corp-Deuda-RVG'!N150)</f>
        <v>10094798076</v>
      </c>
      <c r="N150" s="7" t="str">
        <f>VLOOKUP(B150,Parametros!$A$1:$B$7,2,0)</f>
        <v>FONDO DE INVERSION SANTANDER DEUDA CHILE</v>
      </c>
      <c r="O150" s="32">
        <f t="shared" si="16"/>
        <v>1.9952581570587526E-2</v>
      </c>
      <c r="P150" s="33">
        <f t="shared" si="13"/>
        <v>2</v>
      </c>
      <c r="Q150" s="7" t="str">
        <f t="shared" si="14"/>
        <v>EXCESO</v>
      </c>
      <c r="R150" s="39"/>
    </row>
    <row r="151" spans="1:18" s="2" customFormat="1" x14ac:dyDescent="0.2">
      <c r="A151" s="2" t="str">
        <f t="shared" si="10"/>
        <v>FONDO DE INVERSION SANTANDER RENTA VARIABLE GLOBAL43240</v>
      </c>
      <c r="B151" s="2" t="s">
        <v>122</v>
      </c>
      <c r="C151" s="3">
        <v>43240</v>
      </c>
      <c r="D151" s="2">
        <v>1006.939</v>
      </c>
      <c r="E151" s="28">
        <v>6188293101</v>
      </c>
      <c r="F151" s="28">
        <v>254313</v>
      </c>
      <c r="G151" s="6">
        <v>213708.4</v>
      </c>
      <c r="H151" s="4">
        <v>6188038788</v>
      </c>
      <c r="I151" s="4">
        <v>2</v>
      </c>
      <c r="J151" s="42">
        <v>169547</v>
      </c>
      <c r="K151" s="5">
        <v>-6.8999999999999999E-3</v>
      </c>
      <c r="L151" s="25">
        <f t="shared" si="15"/>
        <v>383255.4</v>
      </c>
      <c r="M151" s="25">
        <f>SUMIFS(Parametros!$P:$P,Parametros!$J:$J,'Corp-Deuda-RVG'!C151,Parametros!$I:$I,'Corp-Deuda-RVG'!N151)</f>
        <v>6207179416</v>
      </c>
      <c r="N151" s="7" t="str">
        <f>VLOOKUP(B151,Parametros!$A$1:$B$7,2,0)</f>
        <v>FONDO DE INVERSION SANTANDER RENTA VARIABLE GLOBAL</v>
      </c>
      <c r="O151" s="32">
        <f t="shared" si="16"/>
        <v>2.2536519669371195E-2</v>
      </c>
      <c r="P151" s="33">
        <f t="shared" si="13"/>
        <v>2.25</v>
      </c>
      <c r="Q151" s="7" t="str">
        <f t="shared" si="14"/>
        <v>OK</v>
      </c>
      <c r="R151" s="39"/>
    </row>
    <row r="152" spans="1:18" s="2" customFormat="1" x14ac:dyDescent="0.2">
      <c r="A152" s="2" t="str">
        <f t="shared" si="10"/>
        <v>FONDO DE INVERSION SANTANDER DEUDA CORPORATIVA CHILE43241</v>
      </c>
      <c r="B152" s="2" t="s">
        <v>123</v>
      </c>
      <c r="C152" s="3">
        <v>43241</v>
      </c>
      <c r="D152" s="2">
        <v>1072.7962</v>
      </c>
      <c r="E152" s="28">
        <v>54554681830</v>
      </c>
      <c r="F152" s="28">
        <v>1270451</v>
      </c>
      <c r="G152" s="6">
        <v>1067605.8799999999</v>
      </c>
      <c r="H152" s="4">
        <v>54561101860</v>
      </c>
      <c r="I152" s="4">
        <v>4</v>
      </c>
      <c r="J152" s="42">
        <v>0</v>
      </c>
      <c r="K152" s="5">
        <v>1.18E-2</v>
      </c>
      <c r="L152" s="25">
        <f t="shared" si="15"/>
        <v>1067605.8799999999</v>
      </c>
      <c r="M152" s="25">
        <f>SUMIFS(Parametros!$P:$P,Parametros!$J:$J,'Corp-Deuda-RVG'!C152,Parametros!$I:$I,'Corp-Deuda-RVG'!N152)</f>
        <v>54662572821</v>
      </c>
      <c r="N152" s="7" t="str">
        <f>VLOOKUP(B152,Parametros!$A$1:$B$7,2,0)</f>
        <v>FONDO DE INVERSION SANTANDER DEUDA CORPORATIVA CHILE</v>
      </c>
      <c r="O152" s="32">
        <f t="shared" si="16"/>
        <v>7.1287560407382817E-3</v>
      </c>
      <c r="P152" s="33">
        <f t="shared" si="13"/>
        <v>0.71</v>
      </c>
      <c r="Q152" s="7" t="str">
        <f t="shared" si="14"/>
        <v>OK</v>
      </c>
      <c r="R152" s="39"/>
    </row>
    <row r="153" spans="1:18" s="2" customFormat="1" x14ac:dyDescent="0.2">
      <c r="A153" s="2" t="str">
        <f t="shared" si="10"/>
        <v>FONDO DE INVERSION SANTANDER DEUDA CHILE43241</v>
      </c>
      <c r="B153" s="2" t="s">
        <v>124</v>
      </c>
      <c r="C153" s="3">
        <v>43241</v>
      </c>
      <c r="D153" s="2">
        <v>1009.1237</v>
      </c>
      <c r="E153" s="28">
        <v>10050007180</v>
      </c>
      <c r="F153" s="28">
        <v>165206</v>
      </c>
      <c r="G153" s="6">
        <v>138828.57</v>
      </c>
      <c r="H153" s="4">
        <v>10049841974</v>
      </c>
      <c r="I153" s="4">
        <v>2</v>
      </c>
      <c r="J153" s="42">
        <v>413031</v>
      </c>
      <c r="K153" s="5">
        <v>5.5999999999999999E-3</v>
      </c>
      <c r="L153" s="25">
        <f t="shared" si="15"/>
        <v>551859.57000000007</v>
      </c>
      <c r="M153" s="25">
        <f>SUMIFS(Parametros!$P:$P,Parametros!$J:$J,'Corp-Deuda-RVG'!C153,Parametros!$I:$I,'Corp-Deuda-RVG'!N153)</f>
        <v>10095937213</v>
      </c>
      <c r="N153" s="7" t="str">
        <f>VLOOKUP(B153,Parametros!$A$1:$B$7,2,0)</f>
        <v>FONDO DE INVERSION SANTANDER DEUDA CHILE</v>
      </c>
      <c r="O153" s="32">
        <f t="shared" si="16"/>
        <v>1.9951465505414493E-2</v>
      </c>
      <c r="P153" s="33">
        <f t="shared" si="13"/>
        <v>2</v>
      </c>
      <c r="Q153" s="7" t="str">
        <f t="shared" si="14"/>
        <v>EXCESO</v>
      </c>
      <c r="R153" s="39"/>
    </row>
    <row r="154" spans="1:18" s="2" customFormat="1" x14ac:dyDescent="0.2">
      <c r="A154" s="2" t="str">
        <f t="shared" si="10"/>
        <v>FONDO DE INVERSION SANTANDER RENTA VARIABLE GLOBAL43241</v>
      </c>
      <c r="B154" s="2" t="s">
        <v>122</v>
      </c>
      <c r="C154" s="3">
        <v>43241</v>
      </c>
      <c r="D154" s="2">
        <v>1006.87</v>
      </c>
      <c r="E154" s="28">
        <v>6187869253</v>
      </c>
      <c r="F154" s="28">
        <v>254296</v>
      </c>
      <c r="G154" s="6">
        <v>213694.12</v>
      </c>
      <c r="H154" s="4">
        <v>6187614957</v>
      </c>
      <c r="I154" s="4">
        <v>2</v>
      </c>
      <c r="J154" s="42">
        <v>169535</v>
      </c>
      <c r="K154" s="5">
        <v>-6.8999999999999999E-3</v>
      </c>
      <c r="L154" s="25">
        <f t="shared" si="15"/>
        <v>383229.12</v>
      </c>
      <c r="M154" s="25">
        <f>SUMIFS(Parametros!$P:$P,Parametros!$J:$J,'Corp-Deuda-RVG'!C154,Parametros!$I:$I,'Corp-Deuda-RVG'!N154)</f>
        <v>6207179416</v>
      </c>
      <c r="N154" s="7" t="str">
        <f>VLOOKUP(B154,Parametros!$A$1:$B$7,2,0)</f>
        <v>FONDO DE INVERSION SANTANDER RENTA VARIABLE GLOBAL</v>
      </c>
      <c r="O154" s="32">
        <f t="shared" si="16"/>
        <v>2.2534974329796304E-2</v>
      </c>
      <c r="P154" s="33">
        <f t="shared" si="13"/>
        <v>2.25</v>
      </c>
      <c r="Q154" s="7" t="str">
        <f t="shared" si="14"/>
        <v>OK</v>
      </c>
      <c r="R154" s="39"/>
    </row>
    <row r="155" spans="1:18" s="2" customFormat="1" x14ac:dyDescent="0.2">
      <c r="A155" s="2" t="str">
        <f t="shared" si="10"/>
        <v>FONDO DE INVERSION SANTANDER DEUDA CORPORATIVA CHILE43242</v>
      </c>
      <c r="B155" s="2" t="s">
        <v>123</v>
      </c>
      <c r="C155" s="3">
        <v>43242</v>
      </c>
      <c r="D155" s="2">
        <v>1072.7585999999999</v>
      </c>
      <c r="E155" s="28">
        <v>54561101860</v>
      </c>
      <c r="F155" s="28">
        <v>1270601</v>
      </c>
      <c r="G155" s="6">
        <v>1067731.93</v>
      </c>
      <c r="H155" s="4">
        <v>54559191860</v>
      </c>
      <c r="I155" s="4">
        <v>0</v>
      </c>
      <c r="J155" s="42">
        <v>0</v>
      </c>
      <c r="K155" s="5">
        <v>-3.5000000000000001E-3</v>
      </c>
      <c r="L155" s="25">
        <f t="shared" si="15"/>
        <v>1067731.93</v>
      </c>
      <c r="M155" s="25">
        <f>SUMIFS(Parametros!$P:$P,Parametros!$J:$J,'Corp-Deuda-RVG'!C155,Parametros!$I:$I,'Corp-Deuda-RVG'!N155)</f>
        <v>54656926446</v>
      </c>
      <c r="N155" s="7" t="str">
        <f>VLOOKUP(B155,Parametros!$A$1:$B$7,2,0)</f>
        <v>FONDO DE INVERSION SANTANDER DEUDA CORPORATIVA CHILE</v>
      </c>
      <c r="O155" s="32">
        <f t="shared" si="16"/>
        <v>7.1303342465668653E-3</v>
      </c>
      <c r="P155" s="33">
        <f t="shared" si="13"/>
        <v>0.71</v>
      </c>
      <c r="Q155" s="7" t="str">
        <f t="shared" si="14"/>
        <v>OK</v>
      </c>
      <c r="R155" s="39"/>
    </row>
    <row r="156" spans="1:18" s="2" customFormat="1" x14ac:dyDescent="0.2">
      <c r="A156" s="2" t="str">
        <f t="shared" si="10"/>
        <v>FONDO DE INVERSION SANTANDER DEUDA CHILE43242</v>
      </c>
      <c r="B156" s="2" t="s">
        <v>124</v>
      </c>
      <c r="C156" s="3">
        <v>43242</v>
      </c>
      <c r="D156" s="2">
        <v>1009.2836</v>
      </c>
      <c r="E156" s="28">
        <v>10051599159</v>
      </c>
      <c r="F156" s="28">
        <v>165232</v>
      </c>
      <c r="G156" s="6">
        <v>138850.42000000001</v>
      </c>
      <c r="H156" s="4">
        <v>10051433927</v>
      </c>
      <c r="I156" s="4">
        <v>0</v>
      </c>
      <c r="J156" s="42">
        <v>413096</v>
      </c>
      <c r="K156" s="5">
        <v>1.5800000000000002E-2</v>
      </c>
      <c r="L156" s="25">
        <f t="shared" si="15"/>
        <v>551946.42000000004</v>
      </c>
      <c r="M156" s="25">
        <f>SUMIFS(Parametros!$P:$P,Parametros!$J:$J,'Corp-Deuda-RVG'!C156,Parametros!$I:$I,'Corp-Deuda-RVG'!N156)</f>
        <v>10097446736</v>
      </c>
      <c r="N156" s="7" t="str">
        <f>VLOOKUP(B156,Parametros!$A$1:$B$7,2,0)</f>
        <v>FONDO DE INVERSION SANTANDER DEUDA CHILE</v>
      </c>
      <c r="O156" s="32">
        <f t="shared" si="16"/>
        <v>1.9951622283061087E-2</v>
      </c>
      <c r="P156" s="33">
        <f t="shared" si="13"/>
        <v>2</v>
      </c>
      <c r="Q156" s="7" t="str">
        <f t="shared" si="14"/>
        <v>EXCESO</v>
      </c>
      <c r="R156" s="39"/>
    </row>
    <row r="157" spans="1:18" s="2" customFormat="1" x14ac:dyDescent="0.2">
      <c r="A157" s="2" t="str">
        <f t="shared" si="10"/>
        <v>FONDO DE INVERSION SANTANDER RENTA VARIABLE GLOBAL43242</v>
      </c>
      <c r="B157" s="2" t="s">
        <v>122</v>
      </c>
      <c r="C157" s="3">
        <v>43242</v>
      </c>
      <c r="D157" s="2">
        <v>997.55079999999998</v>
      </c>
      <c r="E157" s="28">
        <v>6130596656</v>
      </c>
      <c r="F157" s="28">
        <v>251942</v>
      </c>
      <c r="G157" s="6">
        <v>211715.97</v>
      </c>
      <c r="H157" s="4">
        <v>6130344714</v>
      </c>
      <c r="I157" s="4">
        <v>0</v>
      </c>
      <c r="J157" s="42">
        <v>167966</v>
      </c>
      <c r="K157" s="5">
        <v>-0.92559999999999998</v>
      </c>
      <c r="L157" s="25">
        <f t="shared" si="15"/>
        <v>379681.97</v>
      </c>
      <c r="M157" s="25">
        <f>SUMIFS(Parametros!$P:$P,Parametros!$J:$J,'Corp-Deuda-RVG'!C157,Parametros!$I:$I,'Corp-Deuda-RVG'!N157)</f>
        <v>6179363308</v>
      </c>
      <c r="N157" s="7" t="str">
        <f>VLOOKUP(B157,Parametros!$A$1:$B$7,2,0)</f>
        <v>FONDO DE INVERSION SANTANDER RENTA VARIABLE GLOBAL</v>
      </c>
      <c r="O157" s="32">
        <f t="shared" si="16"/>
        <v>2.2426892892118005E-2</v>
      </c>
      <c r="P157" s="33">
        <f t="shared" si="13"/>
        <v>2.2400000000000002</v>
      </c>
      <c r="Q157" s="7" t="str">
        <f t="shared" si="14"/>
        <v>OK</v>
      </c>
      <c r="R157" s="39"/>
    </row>
    <row r="158" spans="1:18" s="2" customFormat="1" x14ac:dyDescent="0.2">
      <c r="A158" s="2" t="str">
        <f t="shared" si="10"/>
        <v>FONDO DE INVERSION SANTANDER DEUDA CORPORATIVA CHILE43243</v>
      </c>
      <c r="B158" s="2" t="s">
        <v>123</v>
      </c>
      <c r="C158" s="3">
        <v>43243</v>
      </c>
      <c r="D158" s="2">
        <v>1073.1059</v>
      </c>
      <c r="E158" s="28">
        <v>54559191860</v>
      </c>
      <c r="F158" s="28">
        <v>1270557</v>
      </c>
      <c r="G158" s="6">
        <v>1067694.96</v>
      </c>
      <c r="H158" s="4">
        <v>54576853407</v>
      </c>
      <c r="I158" s="4">
        <v>0</v>
      </c>
      <c r="J158" s="42">
        <v>0</v>
      </c>
      <c r="K158" s="5">
        <v>3.2399999999999998E-2</v>
      </c>
      <c r="L158" s="25">
        <f t="shared" si="15"/>
        <v>1067694.96</v>
      </c>
      <c r="M158" s="25">
        <f>SUMIFS(Parametros!$P:$P,Parametros!$J:$J,'Corp-Deuda-RVG'!C158,Parametros!$I:$I,'Corp-Deuda-RVG'!N158)</f>
        <v>54674662714</v>
      </c>
      <c r="N158" s="7" t="str">
        <f>VLOOKUP(B158,Parametros!$A$1:$B$7,2,0)</f>
        <v>FONDO DE INVERSION SANTANDER DEUDA CORPORATIVA CHILE</v>
      </c>
      <c r="O158" s="32">
        <f t="shared" si="16"/>
        <v>7.127774384975057E-3</v>
      </c>
      <c r="P158" s="33">
        <f t="shared" si="13"/>
        <v>0.71</v>
      </c>
      <c r="Q158" s="7" t="str">
        <f t="shared" si="14"/>
        <v>OK</v>
      </c>
      <c r="R158" s="39"/>
    </row>
    <row r="159" spans="1:18" s="2" customFormat="1" x14ac:dyDescent="0.2">
      <c r="A159" s="2" t="str">
        <f t="shared" si="10"/>
        <v>FONDO DE INVERSION SANTANDER DEUDA CHILE43243</v>
      </c>
      <c r="B159" s="2" t="s">
        <v>124</v>
      </c>
      <c r="C159" s="3">
        <v>43243</v>
      </c>
      <c r="D159" s="2">
        <v>1009.7883</v>
      </c>
      <c r="E159" s="28">
        <v>10056625879</v>
      </c>
      <c r="F159" s="28">
        <v>165314</v>
      </c>
      <c r="G159" s="6">
        <v>138919.32999999999</v>
      </c>
      <c r="H159" s="4">
        <v>10056460565</v>
      </c>
      <c r="I159" s="4">
        <v>0</v>
      </c>
      <c r="J159" s="42">
        <v>413303</v>
      </c>
      <c r="K159" s="5">
        <v>0.05</v>
      </c>
      <c r="L159" s="25">
        <f t="shared" si="15"/>
        <v>552222.32999999996</v>
      </c>
      <c r="M159" s="25">
        <f>SUMIFS(Parametros!$P:$P,Parametros!$J:$J,'Corp-Deuda-RVG'!C159,Parametros!$I:$I,'Corp-Deuda-RVG'!N159)</f>
        <v>10102886759</v>
      </c>
      <c r="N159" s="7" t="str">
        <f>VLOOKUP(B159,Parametros!$A$1:$B$7,2,0)</f>
        <v>FONDO DE INVERSION SANTANDER DEUDA CHILE</v>
      </c>
      <c r="O159" s="32">
        <f t="shared" si="16"/>
        <v>1.9950847243778356E-2</v>
      </c>
      <c r="P159" s="33">
        <f t="shared" si="13"/>
        <v>2</v>
      </c>
      <c r="Q159" s="7" t="str">
        <f t="shared" si="14"/>
        <v>EXCESO</v>
      </c>
      <c r="R159" s="39"/>
    </row>
    <row r="160" spans="1:18" s="2" customFormat="1" x14ac:dyDescent="0.2">
      <c r="A160" s="2" t="str">
        <f t="shared" si="10"/>
        <v>FONDO DE INVERSION SANTANDER RENTA VARIABLE GLOBAL43243</v>
      </c>
      <c r="B160" s="2" t="s">
        <v>122</v>
      </c>
      <c r="C160" s="3">
        <v>43243</v>
      </c>
      <c r="D160" s="2">
        <v>992.26580000000001</v>
      </c>
      <c r="E160" s="28">
        <v>6098116935</v>
      </c>
      <c r="F160" s="28">
        <v>250608</v>
      </c>
      <c r="G160" s="6">
        <v>210594.96</v>
      </c>
      <c r="H160" s="4">
        <v>6097866327</v>
      </c>
      <c r="I160" s="4">
        <v>0</v>
      </c>
      <c r="J160" s="42">
        <v>167076</v>
      </c>
      <c r="K160" s="5">
        <v>-0.52980000000000005</v>
      </c>
      <c r="L160" s="25">
        <f t="shared" si="15"/>
        <v>377670.95999999996</v>
      </c>
      <c r="M160" s="25">
        <f>SUMIFS(Parametros!$P:$P,Parametros!$J:$J,'Corp-Deuda-RVG'!C160,Parametros!$I:$I,'Corp-Deuda-RVG'!N160)</f>
        <v>6146947165</v>
      </c>
      <c r="N160" s="7" t="str">
        <f>VLOOKUP(B160,Parametros!$A$1:$B$7,2,0)</f>
        <v>FONDO DE INVERSION SANTANDER RENTA VARIABLE GLOBAL</v>
      </c>
      <c r="O160" s="32">
        <f t="shared" si="16"/>
        <v>2.2425750002359097E-2</v>
      </c>
      <c r="P160" s="33">
        <f t="shared" si="13"/>
        <v>2.2400000000000002</v>
      </c>
      <c r="Q160" s="7" t="str">
        <f t="shared" si="14"/>
        <v>OK</v>
      </c>
      <c r="R160" s="39"/>
    </row>
    <row r="161" spans="1:18" s="2" customFormat="1" x14ac:dyDescent="0.2">
      <c r="A161" s="2" t="str">
        <f t="shared" si="10"/>
        <v>FONDO DE INVERSION SANTANDER DEUDA CORPORATIVA CHILE43244</v>
      </c>
      <c r="B161" s="2" t="s">
        <v>123</v>
      </c>
      <c r="C161" s="3">
        <v>43244</v>
      </c>
      <c r="D161" s="2">
        <v>1073.7816</v>
      </c>
      <c r="E161" s="28">
        <v>54576853407</v>
      </c>
      <c r="F161" s="28">
        <v>1270968</v>
      </c>
      <c r="G161" s="6">
        <v>1068040.3400000001</v>
      </c>
      <c r="H161" s="4">
        <v>54611215370</v>
      </c>
      <c r="I161" s="4">
        <v>0</v>
      </c>
      <c r="J161" s="42">
        <v>0</v>
      </c>
      <c r="K161" s="5">
        <v>6.3E-2</v>
      </c>
      <c r="L161" s="25">
        <f t="shared" si="15"/>
        <v>1068040.3400000001</v>
      </c>
      <c r="M161" s="25">
        <f>SUMIFS(Parametros!$P:$P,Parametros!$J:$J,'Corp-Deuda-RVG'!C161,Parametros!$I:$I,'Corp-Deuda-RVG'!N161)</f>
        <v>54709099900</v>
      </c>
      <c r="N161" s="7" t="str">
        <f>VLOOKUP(B161,Parametros!$A$1:$B$7,2,0)</f>
        <v>FONDO DE INVERSION SANTANDER DEUDA CORPORATIVA CHILE</v>
      </c>
      <c r="O161" s="32">
        <f t="shared" si="16"/>
        <v>7.1255919913242819E-3</v>
      </c>
      <c r="P161" s="33">
        <f t="shared" si="13"/>
        <v>0.71</v>
      </c>
      <c r="Q161" s="7" t="str">
        <f t="shared" si="14"/>
        <v>OK</v>
      </c>
      <c r="R161" s="39"/>
    </row>
    <row r="162" spans="1:18" s="2" customFormat="1" x14ac:dyDescent="0.2">
      <c r="A162" s="2" t="str">
        <f t="shared" si="10"/>
        <v>FONDO DE INVERSION SANTANDER DEUDA CHILE43244</v>
      </c>
      <c r="B162" s="2" t="s">
        <v>124</v>
      </c>
      <c r="C162" s="3">
        <v>43244</v>
      </c>
      <c r="D162" s="2">
        <v>1010.2859999999999</v>
      </c>
      <c r="E162" s="28">
        <v>10061582027</v>
      </c>
      <c r="F162" s="28">
        <v>165396</v>
      </c>
      <c r="G162" s="6">
        <v>138988.24</v>
      </c>
      <c r="H162" s="4">
        <v>10061416631</v>
      </c>
      <c r="I162" s="4">
        <v>0</v>
      </c>
      <c r="J162" s="42">
        <v>413507</v>
      </c>
      <c r="K162" s="5">
        <v>4.9299999999999997E-2</v>
      </c>
      <c r="L162" s="25">
        <f t="shared" si="15"/>
        <v>552495.24</v>
      </c>
      <c r="M162" s="25">
        <f>SUMIFS(Parametros!$P:$P,Parametros!$J:$J,'Corp-Deuda-RVG'!C162,Parametros!$I:$I,'Corp-Deuda-RVG'!N162)</f>
        <v>10108256414</v>
      </c>
      <c r="N162" s="7" t="str">
        <f>VLOOKUP(B162,Parametros!$A$1:$B$7,2,0)</f>
        <v>FONDO DE INVERSION SANTANDER DEUDA CHILE</v>
      </c>
      <c r="O162" s="32">
        <f t="shared" si="16"/>
        <v>1.9950103592613514E-2</v>
      </c>
      <c r="P162" s="33">
        <f t="shared" si="13"/>
        <v>2</v>
      </c>
      <c r="Q162" s="7" t="str">
        <f t="shared" si="14"/>
        <v>EXCESO</v>
      </c>
      <c r="R162" s="39"/>
    </row>
    <row r="163" spans="1:18" s="2" customFormat="1" x14ac:dyDescent="0.2">
      <c r="A163" s="2" t="str">
        <f t="shared" si="10"/>
        <v>FONDO DE INVERSION SANTANDER RENTA VARIABLE GLOBAL43244</v>
      </c>
      <c r="B163" s="2" t="s">
        <v>122</v>
      </c>
      <c r="C163" s="3">
        <v>43244</v>
      </c>
      <c r="D163" s="2">
        <v>987.94150000000002</v>
      </c>
      <c r="E163" s="28">
        <v>6071541506</v>
      </c>
      <c r="F163" s="28">
        <v>249515</v>
      </c>
      <c r="G163" s="6">
        <v>209676.47</v>
      </c>
      <c r="H163" s="4">
        <v>6071291991</v>
      </c>
      <c r="I163" s="4">
        <v>0</v>
      </c>
      <c r="J163" s="42">
        <v>166348</v>
      </c>
      <c r="K163" s="5">
        <v>-0.43580000000000002</v>
      </c>
      <c r="L163" s="25">
        <f t="shared" si="15"/>
        <v>376024.47</v>
      </c>
      <c r="M163" s="25">
        <f>SUMIFS(Parametros!$P:$P,Parametros!$J:$J,'Corp-Deuda-RVG'!C163,Parametros!$I:$I,'Corp-Deuda-RVG'!N163)</f>
        <v>6090580292</v>
      </c>
      <c r="N163" s="7" t="str">
        <f>VLOOKUP(B163,Parametros!$A$1:$B$7,2,0)</f>
        <v>FONDO DE INVERSION SANTANDER RENTA VARIABLE GLOBAL</v>
      </c>
      <c r="O163" s="32">
        <f t="shared" si="16"/>
        <v>2.2534623134396074E-2</v>
      </c>
      <c r="P163" s="33">
        <f t="shared" si="13"/>
        <v>2.25</v>
      </c>
      <c r="Q163" s="7" t="str">
        <f t="shared" si="14"/>
        <v>OK</v>
      </c>
      <c r="R163" s="39"/>
    </row>
    <row r="164" spans="1:18" s="2" customFormat="1" x14ac:dyDescent="0.2">
      <c r="A164" s="2" t="str">
        <f t="shared" si="10"/>
        <v>FONDO DE INVERSION SANTANDER DEUDA CORPORATIVA CHILE43245</v>
      </c>
      <c r="B164" s="2" t="s">
        <v>123</v>
      </c>
      <c r="C164" s="3">
        <v>43245</v>
      </c>
      <c r="D164" s="2">
        <v>1074.5999999999999</v>
      </c>
      <c r="E164" s="28">
        <v>54611215370</v>
      </c>
      <c r="F164" s="28">
        <v>1271768</v>
      </c>
      <c r="G164" s="6">
        <v>1068712.6100000001</v>
      </c>
      <c r="H164" s="4">
        <v>54652841178</v>
      </c>
      <c r="I164" s="4">
        <v>0</v>
      </c>
      <c r="J164" s="42">
        <v>0</v>
      </c>
      <c r="K164" s="5">
        <v>7.6200000000000004E-2</v>
      </c>
      <c r="L164" s="25">
        <f t="shared" si="15"/>
        <v>1068712.6100000001</v>
      </c>
      <c r="M164" s="25">
        <f>SUMIFS(Parametros!$P:$P,Parametros!$J:$J,'Corp-Deuda-RVG'!C164,Parametros!$I:$I,'Corp-Deuda-RVG'!N164)</f>
        <v>54748806916</v>
      </c>
      <c r="N164" s="7" t="str">
        <f>VLOOKUP(B164,Parametros!$A$1:$B$7,2,0)</f>
        <v>FONDO DE INVERSION SANTANDER DEUDA CORPORATIVA CHILE</v>
      </c>
      <c r="O164" s="32">
        <f t="shared" si="16"/>
        <v>7.1249059956410036E-3</v>
      </c>
      <c r="P164" s="33">
        <f t="shared" si="13"/>
        <v>0.71</v>
      </c>
      <c r="Q164" s="7" t="str">
        <f t="shared" si="14"/>
        <v>OK</v>
      </c>
      <c r="R164" s="39"/>
    </row>
    <row r="165" spans="1:18" s="2" customFormat="1" x14ac:dyDescent="0.2">
      <c r="A165" s="2" t="str">
        <f t="shared" si="10"/>
        <v>FONDO DE INVERSION SANTANDER DEUDA CHILE43245</v>
      </c>
      <c r="B165" s="2" t="s">
        <v>124</v>
      </c>
      <c r="C165" s="3">
        <v>43245</v>
      </c>
      <c r="D165" s="2">
        <v>1010.9232</v>
      </c>
      <c r="E165" s="28">
        <v>10067928909</v>
      </c>
      <c r="F165" s="28">
        <v>165500</v>
      </c>
      <c r="G165" s="6">
        <v>139075.63</v>
      </c>
      <c r="H165" s="4">
        <v>10067763409</v>
      </c>
      <c r="I165" s="4">
        <v>0</v>
      </c>
      <c r="J165" s="42">
        <v>413768</v>
      </c>
      <c r="K165" s="5">
        <v>6.3100000000000003E-2</v>
      </c>
      <c r="L165" s="25">
        <f t="shared" si="15"/>
        <v>552843.63</v>
      </c>
      <c r="M165" s="25">
        <f>SUMIFS(Parametros!$P:$P,Parametros!$J:$J,'Corp-Deuda-RVG'!C165,Parametros!$I:$I,'Corp-Deuda-RVG'!N165)</f>
        <v>10230039542</v>
      </c>
      <c r="N165" s="7" t="str">
        <f>VLOOKUP(B165,Parametros!$A$1:$B$7,2,0)</f>
        <v>FONDO DE INVERSION SANTANDER DEUDA CHILE</v>
      </c>
      <c r="O165" s="32">
        <f t="shared" si="16"/>
        <v>1.9725038610217328E-2</v>
      </c>
      <c r="P165" s="33">
        <f t="shared" si="13"/>
        <v>1.97</v>
      </c>
      <c r="Q165" s="7" t="str">
        <f t="shared" si="14"/>
        <v>EXCESO</v>
      </c>
      <c r="R165" s="39"/>
    </row>
    <row r="166" spans="1:18" s="2" customFormat="1" x14ac:dyDescent="0.2">
      <c r="A166" s="2" t="str">
        <f t="shared" si="10"/>
        <v>FONDO DE INVERSION SANTANDER RENTA VARIABLE GLOBAL43245</v>
      </c>
      <c r="B166" s="2" t="s">
        <v>122</v>
      </c>
      <c r="C166" s="3">
        <v>43245</v>
      </c>
      <c r="D166" s="2">
        <v>987.90639999999996</v>
      </c>
      <c r="E166" s="28">
        <v>6071325822</v>
      </c>
      <c r="F166" s="28">
        <v>249507</v>
      </c>
      <c r="G166" s="6">
        <v>209669.75</v>
      </c>
      <c r="H166" s="4">
        <v>6071076315</v>
      </c>
      <c r="I166" s="4">
        <v>0</v>
      </c>
      <c r="J166" s="42">
        <v>166342</v>
      </c>
      <c r="K166" s="5">
        <v>-3.5999999999999999E-3</v>
      </c>
      <c r="L166" s="25">
        <f t="shared" si="15"/>
        <v>376011.75</v>
      </c>
      <c r="M166" s="25">
        <f>SUMIFS(Parametros!$P:$P,Parametros!$J:$J,'Corp-Deuda-RVG'!C166,Parametros!$I:$I,'Corp-Deuda-RVG'!N166)</f>
        <v>6106051292</v>
      </c>
      <c r="N166" s="7" t="str">
        <f>VLOOKUP(B166,Parametros!$A$1:$B$7,2,0)</f>
        <v>FONDO DE INVERSION SANTANDER RENTA VARIABLE GLOBAL</v>
      </c>
      <c r="O166" s="32">
        <f t="shared" si="16"/>
        <v>2.2476766438207639E-2</v>
      </c>
      <c r="P166" s="33">
        <f t="shared" si="13"/>
        <v>2.25</v>
      </c>
      <c r="Q166" s="7" t="str">
        <f t="shared" si="14"/>
        <v>OK</v>
      </c>
      <c r="R166" s="39"/>
    </row>
    <row r="167" spans="1:18" s="2" customFormat="1" x14ac:dyDescent="0.2">
      <c r="A167" s="2" t="str">
        <f t="shared" si="10"/>
        <v>FONDO DE INVERSION SANTANDER DEUDA CORPORATIVA CHILE43246</v>
      </c>
      <c r="B167" s="2" t="s">
        <v>123</v>
      </c>
      <c r="C167" s="3">
        <v>43246</v>
      </c>
      <c r="D167" s="2">
        <v>1074.7119</v>
      </c>
      <c r="E167" s="28">
        <v>54652841178</v>
      </c>
      <c r="F167" s="28">
        <v>1272737</v>
      </c>
      <c r="G167" s="6">
        <v>1069526.8899999999</v>
      </c>
      <c r="H167" s="4">
        <v>54658530033</v>
      </c>
      <c r="I167" s="4">
        <v>0</v>
      </c>
      <c r="J167" s="42">
        <v>0</v>
      </c>
      <c r="K167" s="5">
        <v>1.04E-2</v>
      </c>
      <c r="L167" s="25">
        <f t="shared" si="15"/>
        <v>1069526.8899999999</v>
      </c>
      <c r="M167" s="25">
        <f>SUMIFS(Parametros!$P:$P,Parametros!$J:$J,'Corp-Deuda-RVG'!C167,Parametros!$I:$I,'Corp-Deuda-RVG'!N167)</f>
        <v>54755843385</v>
      </c>
      <c r="N167" s="7" t="str">
        <f>VLOOKUP(B167,Parametros!$A$1:$B$7,2,0)</f>
        <v>FONDO DE INVERSION SANTANDER DEUDA CORPORATIVA CHILE</v>
      </c>
      <c r="O167" s="32">
        <f t="shared" si="16"/>
        <v>7.1294183545886399E-3</v>
      </c>
      <c r="P167" s="33">
        <f t="shared" si="13"/>
        <v>0.71</v>
      </c>
      <c r="Q167" s="7" t="str">
        <f t="shared" si="14"/>
        <v>OK</v>
      </c>
      <c r="R167" s="39"/>
    </row>
    <row r="168" spans="1:18" s="2" customFormat="1" x14ac:dyDescent="0.2">
      <c r="A168" s="2" t="str">
        <f t="shared" si="10"/>
        <v>FONDO DE INVERSION SANTANDER DEUDA CHILE43246</v>
      </c>
      <c r="B168" s="2" t="s">
        <v>124</v>
      </c>
      <c r="C168" s="3">
        <v>43246</v>
      </c>
      <c r="D168" s="2">
        <v>1011.0015</v>
      </c>
      <c r="E168" s="28">
        <v>10068708693</v>
      </c>
      <c r="F168" s="28">
        <v>165513</v>
      </c>
      <c r="G168" s="6">
        <v>139086.54999999999</v>
      </c>
      <c r="H168" s="4">
        <v>10068543180</v>
      </c>
      <c r="I168" s="4">
        <v>0</v>
      </c>
      <c r="J168" s="42">
        <v>413800</v>
      </c>
      <c r="K168" s="5">
        <v>7.7000000000000002E-3</v>
      </c>
      <c r="L168" s="25">
        <f t="shared" si="15"/>
        <v>552886.55000000005</v>
      </c>
      <c r="M168" s="25">
        <f>SUMIFS(Parametros!$P:$P,Parametros!$J:$J,'Corp-Deuda-RVG'!C168,Parametros!$I:$I,'Corp-Deuda-RVG'!N168)</f>
        <v>10231398626</v>
      </c>
      <c r="N168" s="7" t="str">
        <f>VLOOKUP(B168,Parametros!$A$1:$B$7,2,0)</f>
        <v>FONDO DE INVERSION SANTANDER DEUDA CHILE</v>
      </c>
      <c r="O168" s="32">
        <f t="shared" si="16"/>
        <v>1.9723949591522835E-2</v>
      </c>
      <c r="P168" s="33">
        <f t="shared" si="13"/>
        <v>1.97</v>
      </c>
      <c r="Q168" s="7" t="str">
        <f t="shared" si="14"/>
        <v>EXCESO</v>
      </c>
      <c r="R168" s="39"/>
    </row>
    <row r="169" spans="1:18" s="2" customFormat="1" x14ac:dyDescent="0.2">
      <c r="A169" s="2" t="str">
        <f t="shared" si="10"/>
        <v>FONDO DE INVERSION SANTANDER RENTA VARIABLE GLOBAL43246</v>
      </c>
      <c r="B169" s="2" t="s">
        <v>122</v>
      </c>
      <c r="C169" s="3">
        <v>43246</v>
      </c>
      <c r="D169" s="2">
        <v>987.83879999999999</v>
      </c>
      <c r="E169" s="28">
        <v>6070909984</v>
      </c>
      <c r="F169" s="28">
        <v>249489</v>
      </c>
      <c r="G169" s="6">
        <v>209654.62</v>
      </c>
      <c r="H169" s="4">
        <v>6070660495</v>
      </c>
      <c r="I169" s="4">
        <v>0</v>
      </c>
      <c r="J169" s="42">
        <v>166331</v>
      </c>
      <c r="K169" s="5">
        <v>-6.7999999999999996E-3</v>
      </c>
      <c r="L169" s="25">
        <f t="shared" si="15"/>
        <v>375985.62</v>
      </c>
      <c r="M169" s="25">
        <f>SUMIFS(Parametros!$P:$P,Parametros!$J:$J,'Corp-Deuda-RVG'!C169,Parametros!$I:$I,'Corp-Deuda-RVG'!N169)</f>
        <v>6106051292</v>
      </c>
      <c r="N169" s="7" t="str">
        <f>VLOOKUP(B169,Parametros!$A$1:$B$7,2,0)</f>
        <v>FONDO DE INVERSION SANTANDER RENTA VARIABLE GLOBAL</v>
      </c>
      <c r="O169" s="32">
        <f t="shared" si="16"/>
        <v>2.2475204471308918E-2</v>
      </c>
      <c r="P169" s="33">
        <f t="shared" si="13"/>
        <v>2.25</v>
      </c>
      <c r="Q169" s="7" t="str">
        <f t="shared" si="14"/>
        <v>OK</v>
      </c>
      <c r="R169" s="39"/>
    </row>
    <row r="170" spans="1:18" s="2" customFormat="1" x14ac:dyDescent="0.2">
      <c r="A170" s="2" t="str">
        <f t="shared" si="10"/>
        <v>FONDO DE INVERSION SANTANDER DEUDA CORPORATIVA CHILE43247</v>
      </c>
      <c r="B170" s="2" t="s">
        <v>123</v>
      </c>
      <c r="C170" s="3">
        <v>43247</v>
      </c>
      <c r="D170" s="2">
        <v>1074.8281999999999</v>
      </c>
      <c r="E170" s="28">
        <v>54658530033</v>
      </c>
      <c r="F170" s="28">
        <v>1272870</v>
      </c>
      <c r="G170" s="6">
        <v>1069638.6599999999</v>
      </c>
      <c r="H170" s="4">
        <v>54664448572</v>
      </c>
      <c r="I170" s="4">
        <v>0</v>
      </c>
      <c r="J170" s="42">
        <v>0</v>
      </c>
      <c r="K170" s="5">
        <v>1.0800000000000001E-2</v>
      </c>
      <c r="L170" s="25">
        <f t="shared" si="15"/>
        <v>1069638.6599999999</v>
      </c>
      <c r="M170" s="25">
        <f>SUMIFS(Parametros!$P:$P,Parametros!$J:$J,'Corp-Deuda-RVG'!C170,Parametros!$I:$I,'Corp-Deuda-RVG'!N170)</f>
        <v>54763109679</v>
      </c>
      <c r="N170" s="7" t="str">
        <f>VLOOKUP(B170,Parametros!$A$1:$B$7,2,0)</f>
        <v>FONDO DE INVERSION SANTANDER DEUDA CORPORATIVA CHILE</v>
      </c>
      <c r="O170" s="32">
        <f t="shared" si="16"/>
        <v>7.1292173360585024E-3</v>
      </c>
      <c r="P170" s="33">
        <f t="shared" si="13"/>
        <v>0.71</v>
      </c>
      <c r="Q170" s="7" t="str">
        <f t="shared" si="14"/>
        <v>OK</v>
      </c>
      <c r="R170" s="39"/>
    </row>
    <row r="171" spans="1:18" s="2" customFormat="1" x14ac:dyDescent="0.2">
      <c r="A171" s="2" t="str">
        <f t="shared" si="10"/>
        <v>FONDO DE INVERSION SANTANDER DEUDA CHILE43247</v>
      </c>
      <c r="B171" s="2" t="s">
        <v>124</v>
      </c>
      <c r="C171" s="3">
        <v>43247</v>
      </c>
      <c r="D171" s="2">
        <v>1011.064</v>
      </c>
      <c r="E171" s="28">
        <v>10069330701</v>
      </c>
      <c r="F171" s="28">
        <v>165523</v>
      </c>
      <c r="G171" s="6">
        <v>139094.96</v>
      </c>
      <c r="H171" s="4">
        <v>10069165178</v>
      </c>
      <c r="I171" s="4">
        <v>0</v>
      </c>
      <c r="J171" s="42">
        <v>413825</v>
      </c>
      <c r="K171" s="5">
        <v>6.1999999999999998E-3</v>
      </c>
      <c r="L171" s="25">
        <f t="shared" si="15"/>
        <v>552919.96</v>
      </c>
      <c r="M171" s="25">
        <f>SUMIFS(Parametros!$P:$P,Parametros!$J:$J,'Corp-Deuda-RVG'!C171,Parametros!$I:$I,'Corp-Deuda-RVG'!N171)</f>
        <v>10232599972</v>
      </c>
      <c r="N171" s="7" t="str">
        <f>VLOOKUP(B171,Parametros!$A$1:$B$7,2,0)</f>
        <v>FONDO DE INVERSION SANTANDER DEUDA CHILE</v>
      </c>
      <c r="O171" s="32">
        <f t="shared" si="16"/>
        <v>1.9722825670136536E-2</v>
      </c>
      <c r="P171" s="33">
        <f t="shared" si="13"/>
        <v>1.97</v>
      </c>
      <c r="Q171" s="7" t="str">
        <f t="shared" si="14"/>
        <v>EXCESO</v>
      </c>
      <c r="R171" s="39"/>
    </row>
    <row r="172" spans="1:18" s="2" customFormat="1" x14ac:dyDescent="0.2">
      <c r="A172" s="2" t="str">
        <f t="shared" si="10"/>
        <v>FONDO DE INVERSION SANTANDER RENTA VARIABLE GLOBAL43247</v>
      </c>
      <c r="B172" s="2" t="s">
        <v>122</v>
      </c>
      <c r="C172" s="3">
        <v>43247</v>
      </c>
      <c r="D172" s="2">
        <v>987.77110000000005</v>
      </c>
      <c r="E172" s="28">
        <v>6070494176</v>
      </c>
      <c r="F172" s="28">
        <v>249472</v>
      </c>
      <c r="G172" s="6">
        <v>209640.34</v>
      </c>
      <c r="H172" s="4">
        <v>6070244704</v>
      </c>
      <c r="I172" s="4">
        <v>0</v>
      </c>
      <c r="J172" s="42">
        <v>166319</v>
      </c>
      <c r="K172" s="5">
        <v>-6.8999999999999999E-3</v>
      </c>
      <c r="L172" s="25">
        <f t="shared" si="15"/>
        <v>375959.33999999997</v>
      </c>
      <c r="M172" s="25">
        <f>SUMIFS(Parametros!$P:$P,Parametros!$J:$J,'Corp-Deuda-RVG'!C172,Parametros!$I:$I,'Corp-Deuda-RVG'!N172)</f>
        <v>6106051292</v>
      </c>
      <c r="N172" s="7" t="str">
        <f>VLOOKUP(B172,Parametros!$A$1:$B$7,2,0)</f>
        <v>FONDO DE INVERSION SANTANDER RENTA VARIABLE GLOBAL</v>
      </c>
      <c r="O172" s="32">
        <f t="shared" si="16"/>
        <v>2.2473633537895277E-2</v>
      </c>
      <c r="P172" s="33">
        <f t="shared" si="13"/>
        <v>2.25</v>
      </c>
      <c r="Q172" s="7" t="str">
        <f t="shared" si="14"/>
        <v>OK</v>
      </c>
      <c r="R172" s="39"/>
    </row>
    <row r="173" spans="1:18" s="2" customFormat="1" x14ac:dyDescent="0.2">
      <c r="A173" s="2" t="str">
        <f t="shared" si="10"/>
        <v>FONDO DE INVERSION SANTANDER DEUDA CORPORATIVA CHILE43248</v>
      </c>
      <c r="B173" s="2" t="s">
        <v>123</v>
      </c>
      <c r="C173" s="3">
        <v>43248</v>
      </c>
      <c r="D173" s="2">
        <v>1074.6974</v>
      </c>
      <c r="E173" s="28">
        <v>54664448572</v>
      </c>
      <c r="F173" s="28">
        <v>1273008</v>
      </c>
      <c r="G173" s="6">
        <v>1069754.6200000001</v>
      </c>
      <c r="H173" s="4">
        <v>54657792786</v>
      </c>
      <c r="I173" s="4">
        <v>0</v>
      </c>
      <c r="J173" s="42">
        <v>0</v>
      </c>
      <c r="K173" s="5">
        <v>-1.2200000000000001E-2</v>
      </c>
      <c r="L173" s="25">
        <f t="shared" si="15"/>
        <v>1069754.6200000001</v>
      </c>
      <c r="M173" s="25">
        <f>SUMIFS(Parametros!$P:$P,Parametros!$J:$J,'Corp-Deuda-RVG'!C173,Parametros!$I:$I,'Corp-Deuda-RVG'!N173)</f>
        <v>54753984402</v>
      </c>
      <c r="N173" s="7" t="str">
        <f>VLOOKUP(B173,Parametros!$A$1:$B$7,2,0)</f>
        <v>FONDO DE INVERSION SANTANDER DEUDA CORPORATIVA CHILE</v>
      </c>
      <c r="O173" s="32">
        <f t="shared" si="16"/>
        <v>7.1311784989612137E-3</v>
      </c>
      <c r="P173" s="33">
        <f t="shared" si="13"/>
        <v>0.71</v>
      </c>
      <c r="Q173" s="7" t="str">
        <f t="shared" si="14"/>
        <v>OK</v>
      </c>
      <c r="R173" s="39"/>
    </row>
    <row r="174" spans="1:18" s="2" customFormat="1" x14ac:dyDescent="0.2">
      <c r="A174" s="2" t="str">
        <f t="shared" si="10"/>
        <v>FONDO DE INVERSION SANTANDER DEUDA CHILE43248</v>
      </c>
      <c r="B174" s="2" t="s">
        <v>124</v>
      </c>
      <c r="C174" s="3">
        <v>43248</v>
      </c>
      <c r="D174" s="2">
        <v>1011.1011</v>
      </c>
      <c r="E174" s="28">
        <v>10069700526</v>
      </c>
      <c r="F174" s="28">
        <v>165529</v>
      </c>
      <c r="G174" s="6">
        <v>139100</v>
      </c>
      <c r="H174" s="4">
        <v>10069534997</v>
      </c>
      <c r="I174" s="4">
        <v>0</v>
      </c>
      <c r="J174" s="42">
        <v>413840</v>
      </c>
      <c r="K174" s="5">
        <v>3.7000000000000002E-3</v>
      </c>
      <c r="L174" s="25">
        <f t="shared" si="15"/>
        <v>552940</v>
      </c>
      <c r="M174" s="25">
        <f>SUMIFS(Parametros!$P:$P,Parametros!$J:$J,'Corp-Deuda-RVG'!C174,Parametros!$I:$I,'Corp-Deuda-RVG'!N174)</f>
        <v>10116696573</v>
      </c>
      <c r="N174" s="7" t="str">
        <f>VLOOKUP(B174,Parametros!$A$1:$B$7,2,0)</f>
        <v>FONDO DE INVERSION SANTANDER DEUDA CHILE</v>
      </c>
      <c r="O174" s="32">
        <f t="shared" si="16"/>
        <v>1.9949506100502872E-2</v>
      </c>
      <c r="P174" s="33">
        <f t="shared" si="13"/>
        <v>1.99</v>
      </c>
      <c r="Q174" s="7" t="str">
        <f t="shared" si="14"/>
        <v>EXCESO</v>
      </c>
      <c r="R174" s="39"/>
    </row>
    <row r="175" spans="1:18" s="2" customFormat="1" x14ac:dyDescent="0.2">
      <c r="A175" s="2" t="str">
        <f t="shared" si="10"/>
        <v>FONDO DE INVERSION SANTANDER RENTA VARIABLE GLOBAL43248</v>
      </c>
      <c r="B175" s="2" t="s">
        <v>122</v>
      </c>
      <c r="C175" s="3">
        <v>43248</v>
      </c>
      <c r="D175" s="2">
        <v>986.30089999999996</v>
      </c>
      <c r="E175" s="28">
        <v>6061458991</v>
      </c>
      <c r="F175" s="28">
        <v>249101</v>
      </c>
      <c r="G175" s="6">
        <v>209328.57</v>
      </c>
      <c r="H175" s="4">
        <v>6061209890</v>
      </c>
      <c r="I175" s="4">
        <v>0</v>
      </c>
      <c r="J175" s="42">
        <v>166072</v>
      </c>
      <c r="K175" s="5">
        <v>-0.14879999999999999</v>
      </c>
      <c r="L175" s="25">
        <f t="shared" si="15"/>
        <v>375400.57</v>
      </c>
      <c r="M175" s="25">
        <f>SUMIFS(Parametros!$P:$P,Parametros!$J:$J,'Corp-Deuda-RVG'!C175,Parametros!$I:$I,'Corp-Deuda-RVG'!N175)</f>
        <v>6096658532</v>
      </c>
      <c r="N175" s="7" t="str">
        <f>VLOOKUP(B175,Parametros!$A$1:$B$7,2,0)</f>
        <v>FONDO DE INVERSION SANTANDER RENTA VARIABLE GLOBAL</v>
      </c>
      <c r="O175" s="32">
        <f t="shared" si="16"/>
        <v>2.247480440815346E-2</v>
      </c>
      <c r="P175" s="33">
        <f t="shared" si="13"/>
        <v>2.25</v>
      </c>
      <c r="Q175" s="7" t="str">
        <f t="shared" si="14"/>
        <v>OK</v>
      </c>
      <c r="R175" s="39"/>
    </row>
    <row r="176" spans="1:18" s="2" customFormat="1" x14ac:dyDescent="0.2">
      <c r="A176" s="2" t="str">
        <f t="shared" si="10"/>
        <v>FONDO DE INVERSION SANTANDER DEUDA CORPORATIVA CHILE43249</v>
      </c>
      <c r="B176" s="2" t="s">
        <v>123</v>
      </c>
      <c r="C176" s="3">
        <v>43249</v>
      </c>
      <c r="D176" s="2">
        <v>1075.0432000000001</v>
      </c>
      <c r="E176" s="28">
        <v>54657792786</v>
      </c>
      <c r="F176" s="28">
        <v>1272853</v>
      </c>
      <c r="G176" s="6">
        <v>1069624.3700000001</v>
      </c>
      <c r="H176" s="4">
        <v>54427540082</v>
      </c>
      <c r="I176" s="4">
        <v>0</v>
      </c>
      <c r="J176" s="42">
        <v>0</v>
      </c>
      <c r="K176" s="5">
        <v>3.2199999999999999E-2</v>
      </c>
      <c r="L176" s="25">
        <f t="shared" si="15"/>
        <v>1069624.3700000001</v>
      </c>
      <c r="M176" s="25">
        <f>SUMIFS(Parametros!$P:$P,Parametros!$J:$J,'Corp-Deuda-RVG'!C176,Parametros!$I:$I,'Corp-Deuda-RVG'!N176)</f>
        <v>54771646902</v>
      </c>
      <c r="N176" s="7" t="str">
        <f>VLOOKUP(B176,Parametros!$A$1:$B$7,2,0)</f>
        <v>FONDO DE INVERSION SANTANDER DEUDA CORPORATIVA CHILE</v>
      </c>
      <c r="O176" s="32">
        <f t="shared" si="16"/>
        <v>7.12801088031085E-3</v>
      </c>
      <c r="P176" s="33">
        <f t="shared" si="13"/>
        <v>0.71</v>
      </c>
      <c r="Q176" s="7" t="str">
        <f t="shared" si="14"/>
        <v>OK</v>
      </c>
      <c r="R176" s="39"/>
    </row>
    <row r="177" spans="1:18" s="2" customFormat="1" x14ac:dyDescent="0.2">
      <c r="A177" s="2" t="str">
        <f t="shared" si="10"/>
        <v>FONDO DE INVERSION SANTANDER DEUDA CHILE43249</v>
      </c>
      <c r="B177" s="2" t="s">
        <v>124</v>
      </c>
      <c r="C177" s="3">
        <v>43249</v>
      </c>
      <c r="D177" s="2">
        <v>1011.4774</v>
      </c>
      <c r="E177" s="28">
        <v>10073448227</v>
      </c>
      <c r="F177" s="28">
        <v>165591</v>
      </c>
      <c r="G177" s="6">
        <v>139152.1</v>
      </c>
      <c r="H177" s="4">
        <v>10073282636</v>
      </c>
      <c r="I177" s="4">
        <v>0</v>
      </c>
      <c r="J177" s="42">
        <v>413994</v>
      </c>
      <c r="K177" s="5">
        <v>3.7199999999999997E-2</v>
      </c>
      <c r="L177" s="25">
        <f t="shared" si="15"/>
        <v>553146.1</v>
      </c>
      <c r="M177" s="25">
        <f>SUMIFS(Parametros!$P:$P,Parametros!$J:$J,'Corp-Deuda-RVG'!C177,Parametros!$I:$I,'Corp-Deuda-RVG'!N177)</f>
        <v>10120858268</v>
      </c>
      <c r="N177" s="7" t="str">
        <f>VLOOKUP(B177,Parametros!$A$1:$B$7,2,0)</f>
        <v>FONDO DE INVERSION SANTANDER DEUDA CHILE</v>
      </c>
      <c r="O177" s="32">
        <f t="shared" si="16"/>
        <v>1.9948735685624563E-2</v>
      </c>
      <c r="P177" s="33">
        <f t="shared" si="13"/>
        <v>1.99</v>
      </c>
      <c r="Q177" s="7" t="str">
        <f t="shared" si="14"/>
        <v>EXCESO</v>
      </c>
      <c r="R177" s="39"/>
    </row>
    <row r="178" spans="1:18" s="2" customFormat="1" x14ac:dyDescent="0.2">
      <c r="A178" s="2" t="str">
        <f t="shared" si="10"/>
        <v>FONDO DE INVERSION SANTANDER RENTA VARIABLE GLOBAL43249</v>
      </c>
      <c r="B178" s="2" t="s">
        <v>122</v>
      </c>
      <c r="C178" s="3">
        <v>43249</v>
      </c>
      <c r="D178" s="2">
        <v>974.57330000000002</v>
      </c>
      <c r="E178" s="28">
        <v>5989384846</v>
      </c>
      <c r="F178" s="28">
        <v>246139</v>
      </c>
      <c r="G178" s="6">
        <v>206839.5</v>
      </c>
      <c r="H178" s="4">
        <v>5989138707</v>
      </c>
      <c r="I178" s="4">
        <v>0</v>
      </c>
      <c r="J178" s="42">
        <v>164097</v>
      </c>
      <c r="K178" s="5">
        <v>-1.1890000000000001</v>
      </c>
      <c r="L178" s="25">
        <f t="shared" si="15"/>
        <v>370936.5</v>
      </c>
      <c r="M178" s="25">
        <f>SUMIFS(Parametros!$P:$P,Parametros!$J:$J,'Corp-Deuda-RVG'!C178,Parametros!$I:$I,'Corp-Deuda-RVG'!N178)</f>
        <v>6036806546</v>
      </c>
      <c r="N178" s="7" t="str">
        <f>VLOOKUP(B178,Parametros!$A$1:$B$7,2,0)</f>
        <v>FONDO DE INVERSION SANTANDER RENTA VARIABLE GLOBAL</v>
      </c>
      <c r="O178" s="32">
        <f t="shared" si="16"/>
        <v>2.2427722582846536E-2</v>
      </c>
      <c r="P178" s="33">
        <f t="shared" si="13"/>
        <v>2.2400000000000002</v>
      </c>
      <c r="Q178" s="7" t="str">
        <f t="shared" si="14"/>
        <v>OK</v>
      </c>
      <c r="R178" s="39"/>
    </row>
    <row r="179" spans="1:18" s="2" customFormat="1" x14ac:dyDescent="0.2">
      <c r="A179" s="2" t="str">
        <f t="shared" si="10"/>
        <v>FONDO DE INVERSION SANTANDER DEUDA CORPORATIVA CHILE43250</v>
      </c>
      <c r="B179" s="2" t="s">
        <v>123</v>
      </c>
      <c r="C179" s="3">
        <v>43250</v>
      </c>
      <c r="D179" s="2">
        <v>1075.1053999999999</v>
      </c>
      <c r="E179" s="28">
        <v>54427540082</v>
      </c>
      <c r="F179" s="28">
        <v>1267491</v>
      </c>
      <c r="G179" s="6">
        <v>1065118.49</v>
      </c>
      <c r="H179" s="4">
        <v>54430687861</v>
      </c>
      <c r="I179" s="4">
        <v>0</v>
      </c>
      <c r="J179" s="42">
        <v>0</v>
      </c>
      <c r="K179" s="5">
        <v>5.7999999999999996E-3</v>
      </c>
      <c r="L179" s="25">
        <f t="shared" si="15"/>
        <v>1065118.49</v>
      </c>
      <c r="M179" s="25">
        <f>SUMIFS(Parametros!$P:$P,Parametros!$J:$J,'Corp-Deuda-RVG'!C179,Parametros!$I:$I,'Corp-Deuda-RVG'!N179)</f>
        <v>54527023424</v>
      </c>
      <c r="N179" s="7" t="str">
        <f>VLOOKUP(B179,Parametros!$A$1:$B$7,2,0)</f>
        <v>FONDO DE INVERSION SANTANDER DEUDA CORPORATIVA CHILE</v>
      </c>
      <c r="O179" s="32">
        <f t="shared" si="16"/>
        <v>7.1298270919164849E-3</v>
      </c>
      <c r="P179" s="33">
        <f t="shared" si="13"/>
        <v>0.71</v>
      </c>
      <c r="Q179" s="7" t="str">
        <f t="shared" si="14"/>
        <v>OK</v>
      </c>
      <c r="R179" s="39"/>
    </row>
    <row r="180" spans="1:18" s="2" customFormat="1" x14ac:dyDescent="0.2">
      <c r="A180" s="2" t="str">
        <f t="shared" si="10"/>
        <v>FONDO DE INVERSION SANTANDER DEUDA CHILE43250</v>
      </c>
      <c r="B180" s="2" t="s">
        <v>124</v>
      </c>
      <c r="C180" s="3">
        <v>43250</v>
      </c>
      <c r="D180" s="2">
        <v>1011.703</v>
      </c>
      <c r="E180" s="28">
        <v>10075694524</v>
      </c>
      <c r="F180" s="28">
        <v>165628</v>
      </c>
      <c r="G180" s="6">
        <v>139183.19</v>
      </c>
      <c r="H180" s="4">
        <v>10075528896</v>
      </c>
      <c r="I180" s="4">
        <v>0</v>
      </c>
      <c r="J180" s="42">
        <v>414087</v>
      </c>
      <c r="K180" s="5">
        <v>2.23E-2</v>
      </c>
      <c r="L180" s="25">
        <f t="shared" si="15"/>
        <v>553270.18999999994</v>
      </c>
      <c r="M180" s="25">
        <f>SUMIFS(Parametros!$P:$P,Parametros!$J:$J,'Corp-Deuda-RVG'!C180,Parametros!$I:$I,'Corp-Deuda-RVG'!N180)</f>
        <v>10123518652</v>
      </c>
      <c r="N180" s="7" t="str">
        <f>VLOOKUP(B180,Parametros!$A$1:$B$7,2,0)</f>
        <v>FONDO DE INVERSION SANTANDER DEUDA CHILE</v>
      </c>
      <c r="O180" s="32">
        <f t="shared" si="16"/>
        <v>1.9947967331507218E-2</v>
      </c>
      <c r="P180" s="33">
        <f t="shared" si="13"/>
        <v>1.99</v>
      </c>
      <c r="Q180" s="7" t="str">
        <f t="shared" si="14"/>
        <v>EXCESO</v>
      </c>
      <c r="R180" s="39"/>
    </row>
    <row r="181" spans="1:18" s="2" customFormat="1" x14ac:dyDescent="0.2">
      <c r="A181" s="2" t="str">
        <f t="shared" si="10"/>
        <v>FONDO DE INVERSION SANTANDER RENTA VARIABLE GLOBAL43250</v>
      </c>
      <c r="B181" s="2" t="s">
        <v>122</v>
      </c>
      <c r="C181" s="3">
        <v>43250</v>
      </c>
      <c r="D181" s="2">
        <v>987.28909999999996</v>
      </c>
      <c r="E181" s="28">
        <v>6067531546</v>
      </c>
      <c r="F181" s="28">
        <v>249351</v>
      </c>
      <c r="G181" s="6">
        <v>209538.66</v>
      </c>
      <c r="H181" s="4">
        <v>6067282195</v>
      </c>
      <c r="I181" s="4">
        <v>0</v>
      </c>
      <c r="J181" s="42">
        <v>166238</v>
      </c>
      <c r="K181" s="5">
        <v>1.3048</v>
      </c>
      <c r="L181" s="25">
        <f t="shared" si="15"/>
        <v>375776.66000000003</v>
      </c>
      <c r="M181" s="25">
        <f>SUMIFS(Parametros!$P:$P,Parametros!$J:$J,'Corp-Deuda-RVG'!C181,Parametros!$I:$I,'Corp-Deuda-RVG'!N181)</f>
        <v>6110179331</v>
      </c>
      <c r="N181" s="7" t="str">
        <f>VLOOKUP(B181,Parametros!$A$1:$B$7,2,0)</f>
        <v>FONDO DE INVERSION SANTANDER RENTA VARIABLE GLOBAL</v>
      </c>
      <c r="O181" s="32">
        <f t="shared" si="16"/>
        <v>2.2447537702228532E-2</v>
      </c>
      <c r="P181" s="33">
        <f t="shared" si="13"/>
        <v>2.2400000000000002</v>
      </c>
      <c r="Q181" s="7" t="str">
        <f t="shared" si="14"/>
        <v>OK</v>
      </c>
      <c r="R181" s="39"/>
    </row>
    <row r="182" spans="1:18" s="2" customFormat="1" x14ac:dyDescent="0.2">
      <c r="A182" s="2" t="str">
        <f t="shared" si="10"/>
        <v>FONDO DE INVERSION SANTANDER DEUDA CORPORATIVA CHILE43251</v>
      </c>
      <c r="B182" s="2" t="s">
        <v>123</v>
      </c>
      <c r="C182" s="3">
        <v>43251</v>
      </c>
      <c r="D182" s="2">
        <v>1075.2044000000001</v>
      </c>
      <c r="E182" s="28">
        <v>54430687861</v>
      </c>
      <c r="F182" s="28">
        <v>1267564</v>
      </c>
      <c r="G182" s="6">
        <v>1065179.83</v>
      </c>
      <c r="H182" s="4">
        <v>54435703464</v>
      </c>
      <c r="I182" s="4">
        <v>0</v>
      </c>
      <c r="J182" s="42">
        <v>0</v>
      </c>
      <c r="K182" s="5">
        <v>9.1999999999999998E-3</v>
      </c>
      <c r="L182" s="25">
        <f t="shared" si="15"/>
        <v>1065179.83</v>
      </c>
      <c r="M182" s="25">
        <f>SUMIFS(Parametros!$P:$P,Parametros!$J:$J,'Corp-Deuda-RVG'!C182,Parametros!$I:$I,'Corp-Deuda-RVG'!N182)</f>
        <v>54532113671</v>
      </c>
      <c r="N182" s="7" t="str">
        <f>VLOOKUP(B182,Parametros!$A$1:$B$7,2,0)</f>
        <v>FONDO DE INVERSION SANTANDER DEUDA CORPORATIVA CHILE</v>
      </c>
      <c r="O182" s="32">
        <f t="shared" si="16"/>
        <v>7.1295721324067729E-3</v>
      </c>
      <c r="P182" s="33">
        <f t="shared" si="13"/>
        <v>0.71</v>
      </c>
      <c r="Q182" s="7" t="str">
        <f t="shared" si="14"/>
        <v>OK</v>
      </c>
      <c r="R182" s="39"/>
    </row>
    <row r="183" spans="1:18" s="2" customFormat="1" x14ac:dyDescent="0.2">
      <c r="A183" s="2" t="str">
        <f t="shared" si="10"/>
        <v>FONDO DE INVERSION SANTANDER DEUDA CHILE43251</v>
      </c>
      <c r="B183" s="2" t="s">
        <v>124</v>
      </c>
      <c r="C183" s="3">
        <v>43251</v>
      </c>
      <c r="D183" s="2">
        <v>1011.5357</v>
      </c>
      <c r="E183" s="28">
        <v>10074028749</v>
      </c>
      <c r="F183" s="28">
        <v>165600</v>
      </c>
      <c r="G183" s="6">
        <v>139159.66</v>
      </c>
      <c r="H183" s="4">
        <v>10073863149</v>
      </c>
      <c r="I183" s="4">
        <v>0</v>
      </c>
      <c r="J183" s="42">
        <v>414018</v>
      </c>
      <c r="K183" s="5">
        <v>-1.6500000000000001E-2</v>
      </c>
      <c r="L183" s="25">
        <f t="shared" si="15"/>
        <v>553177.66</v>
      </c>
      <c r="M183" s="25">
        <f>SUMIFS(Parametros!$P:$P,Parametros!$J:$J,'Corp-Deuda-RVG'!C183,Parametros!$I:$I,'Corp-Deuda-RVG'!N183)</f>
        <v>10122266895</v>
      </c>
      <c r="N183" s="7" t="str">
        <f>VLOOKUP(B183,Parametros!$A$1:$B$7,2,0)</f>
        <v>FONDO DE INVERSION SANTANDER DEUDA CHILE</v>
      </c>
      <c r="O183" s="32">
        <f t="shared" si="16"/>
        <v>1.9947097620962306E-2</v>
      </c>
      <c r="P183" s="33">
        <f t="shared" si="13"/>
        <v>1.99</v>
      </c>
      <c r="Q183" s="7" t="str">
        <f t="shared" si="14"/>
        <v>EXCESO</v>
      </c>
      <c r="R183" s="39"/>
    </row>
    <row r="184" spans="1:18" s="2" customFormat="1" x14ac:dyDescent="0.2">
      <c r="A184" s="2" t="str">
        <f t="shared" si="10"/>
        <v>FONDO DE INVERSION SANTANDER RENTA VARIABLE GLOBAL43251</v>
      </c>
      <c r="B184" s="2" t="s">
        <v>122</v>
      </c>
      <c r="C184" s="3">
        <v>43251</v>
      </c>
      <c r="D184" s="2">
        <v>987.8646</v>
      </c>
      <c r="E184" s="28">
        <v>6071068570</v>
      </c>
      <c r="F184" s="28">
        <v>249496</v>
      </c>
      <c r="G184" s="6">
        <v>209660.5</v>
      </c>
      <c r="H184" s="4">
        <v>6070819074</v>
      </c>
      <c r="I184" s="4">
        <v>0</v>
      </c>
      <c r="J184" s="42">
        <v>166335</v>
      </c>
      <c r="K184" s="5">
        <v>5.8299999999999998E-2</v>
      </c>
      <c r="L184" s="25">
        <f t="shared" si="15"/>
        <v>375995.5</v>
      </c>
      <c r="M184" s="25">
        <f>SUMIFS(Parametros!$P:$P,Parametros!$J:$J,'Corp-Deuda-RVG'!C184,Parametros!$I:$I,'Corp-Deuda-RVG'!N184)</f>
        <v>6101949674</v>
      </c>
      <c r="N184" s="7" t="str">
        <f>VLOOKUP(B184,Parametros!$A$1:$B$7,2,0)</f>
        <v>FONDO DE INVERSION SANTANDER RENTA VARIABLE GLOBAL</v>
      </c>
      <c r="O184" s="32">
        <f t="shared" si="16"/>
        <v>2.2490902880560205E-2</v>
      </c>
      <c r="P184" s="33">
        <f t="shared" si="13"/>
        <v>2.25</v>
      </c>
      <c r="Q184" s="7" t="str">
        <f t="shared" si="14"/>
        <v>OK</v>
      </c>
      <c r="R184" s="39"/>
    </row>
    <row r="185" spans="1:18" s="2" customFormat="1" x14ac:dyDescent="0.2">
      <c r="A185" s="2" t="str">
        <f t="shared" si="10"/>
        <v>FONDO DE INVERSION SANTANDER DEUDA CORPORATIVA CHILE43252</v>
      </c>
      <c r="B185" s="2" t="s">
        <v>123</v>
      </c>
      <c r="C185" s="3">
        <v>43252</v>
      </c>
      <c r="D185" s="2">
        <v>1075.7298000000001</v>
      </c>
      <c r="E185" s="28">
        <v>54435703464</v>
      </c>
      <c r="F185" s="28">
        <v>1267681</v>
      </c>
      <c r="G185" s="6">
        <v>1065278.1499999999</v>
      </c>
      <c r="H185" s="4">
        <v>54462301644</v>
      </c>
      <c r="I185" s="4">
        <v>0</v>
      </c>
      <c r="J185" s="42">
        <v>0</v>
      </c>
      <c r="K185" s="5">
        <v>4.8899999999999999E-2</v>
      </c>
      <c r="L185" s="25">
        <f t="shared" si="15"/>
        <v>1065278.1499999999</v>
      </c>
      <c r="M185" s="25">
        <f>SUMIFS(Parametros!$P:$P,Parametros!$J:$J,'Corp-Deuda-RVG'!C185,Parametros!$I:$I,'Corp-Deuda-RVG'!N185)</f>
        <v>54558786576</v>
      </c>
      <c r="N185" s="7" t="str">
        <f>VLOOKUP(B185,Parametros!$A$1:$B$7,2,0)</f>
        <v>FONDO DE INVERSION SANTANDER DEUDA CORPORATIVA CHILE</v>
      </c>
      <c r="O185" s="32">
        <f t="shared" si="16"/>
        <v>7.1267443642348488E-3</v>
      </c>
      <c r="P185" s="33">
        <f t="shared" si="13"/>
        <v>0.71</v>
      </c>
      <c r="Q185" s="7" t="str">
        <f t="shared" si="14"/>
        <v>OK</v>
      </c>
      <c r="R185" s="39"/>
    </row>
    <row r="186" spans="1:18" s="2" customFormat="1" x14ac:dyDescent="0.2">
      <c r="A186" s="2" t="str">
        <f t="shared" si="10"/>
        <v>FONDO DE INVERSION SANTANDER DEUDA CHILE43252</v>
      </c>
      <c r="B186" s="2" t="s">
        <v>124</v>
      </c>
      <c r="C186" s="3">
        <v>43252</v>
      </c>
      <c r="D186" s="2">
        <v>1011.8581</v>
      </c>
      <c r="E186" s="28">
        <v>10077239709</v>
      </c>
      <c r="F186" s="28">
        <v>165653</v>
      </c>
      <c r="G186" s="6">
        <v>139204.20000000001</v>
      </c>
      <c r="H186" s="4">
        <v>10077074056</v>
      </c>
      <c r="I186" s="4">
        <v>0</v>
      </c>
      <c r="J186" s="42">
        <v>414150</v>
      </c>
      <c r="K186" s="5">
        <v>3.1899999999999998E-2</v>
      </c>
      <c r="L186" s="25">
        <f t="shared" si="15"/>
        <v>553354.19999999995</v>
      </c>
      <c r="M186" s="25">
        <f>SUMIFS(Parametros!$P:$P,Parametros!$J:$J,'Corp-Deuda-RVG'!C186,Parametros!$I:$I,'Corp-Deuda-RVG'!N186)</f>
        <v>10125892005</v>
      </c>
      <c r="N186" s="7" t="str">
        <f>VLOOKUP(B186,Parametros!$A$1:$B$7,2,0)</f>
        <v>FONDO DE INVERSION SANTANDER DEUDA CHILE</v>
      </c>
      <c r="O186" s="32">
        <f t="shared" si="16"/>
        <v>1.9946320077309572E-2</v>
      </c>
      <c r="P186" s="33">
        <f t="shared" si="13"/>
        <v>1.99</v>
      </c>
      <c r="Q186" s="7" t="str">
        <f t="shared" si="14"/>
        <v>EXCESO</v>
      </c>
      <c r="R186" s="39"/>
    </row>
    <row r="187" spans="1:18" s="2" customFormat="1" x14ac:dyDescent="0.2">
      <c r="A187" s="2" t="str">
        <f t="shared" si="10"/>
        <v>FONDO DE INVERSION SANTANDER RENTA VARIABLE GLOBAL43252</v>
      </c>
      <c r="B187" s="2" t="s">
        <v>122</v>
      </c>
      <c r="C187" s="3">
        <v>43252</v>
      </c>
      <c r="D187" s="2">
        <v>998.65229999999997</v>
      </c>
      <c r="E187" s="28">
        <v>6137365819</v>
      </c>
      <c r="F187" s="28">
        <v>252221</v>
      </c>
      <c r="G187" s="6">
        <v>211950.42</v>
      </c>
      <c r="H187" s="4">
        <v>6137113598</v>
      </c>
      <c r="I187" s="4">
        <v>0</v>
      </c>
      <c r="J187" s="42">
        <v>168152</v>
      </c>
      <c r="K187" s="5">
        <v>1.0920000000000001</v>
      </c>
      <c r="L187" s="25">
        <f t="shared" si="15"/>
        <v>380102.42000000004</v>
      </c>
      <c r="M187" s="25">
        <f>SUMIFS(Parametros!$P:$P,Parametros!$J:$J,'Corp-Deuda-RVG'!C187,Parametros!$I:$I,'Corp-Deuda-RVG'!N187)</f>
        <v>6156110665</v>
      </c>
      <c r="N187" s="7" t="str">
        <f>VLOOKUP(B187,Parametros!$A$1:$B$7,2,0)</f>
        <v>FONDO DE INVERSION SANTANDER RENTA VARIABLE GLOBAL</v>
      </c>
      <c r="O187" s="32">
        <f t="shared" si="16"/>
        <v>2.2536531724287972E-2</v>
      </c>
      <c r="P187" s="33">
        <f t="shared" si="13"/>
        <v>2.25</v>
      </c>
      <c r="Q187" s="7" t="str">
        <f t="shared" si="14"/>
        <v>OK</v>
      </c>
      <c r="R187" s="39"/>
    </row>
    <row r="188" spans="1:18" s="2" customFormat="1" x14ac:dyDescent="0.2">
      <c r="A188" s="2" t="str">
        <f t="shared" si="10"/>
        <v>FONDO DE INVERSION SANTANDER DEUDA CORPORATIVA CHILE43253</v>
      </c>
      <c r="B188" s="2" t="s">
        <v>123</v>
      </c>
      <c r="C188" s="3">
        <v>43253</v>
      </c>
      <c r="D188" s="2">
        <v>1075.8496</v>
      </c>
      <c r="E188" s="28">
        <v>54462301644</v>
      </c>
      <c r="F188" s="28">
        <v>1268300</v>
      </c>
      <c r="G188" s="6">
        <v>1065798.32</v>
      </c>
      <c r="H188" s="4">
        <v>54468366592</v>
      </c>
      <c r="I188" s="4">
        <v>0</v>
      </c>
      <c r="J188" s="42">
        <v>0</v>
      </c>
      <c r="K188" s="5">
        <v>1.11E-2</v>
      </c>
      <c r="L188" s="25">
        <f t="shared" si="15"/>
        <v>1065798.32</v>
      </c>
      <c r="M188" s="25">
        <f>SUMIFS(Parametros!$P:$P,Parametros!$J:$J,'Corp-Deuda-RVG'!C188,Parametros!$I:$I,'Corp-Deuda-RVG'!N188)</f>
        <v>54566194440</v>
      </c>
      <c r="N188" s="7" t="str">
        <f>VLOOKUP(B188,Parametros!$A$1:$B$7,2,0)</f>
        <v>FONDO DE INVERSION SANTANDER DEUDA CORPORATIVA CHILE</v>
      </c>
      <c r="O188" s="32">
        <f t="shared" si="16"/>
        <v>7.1292563242202171E-3</v>
      </c>
      <c r="P188" s="33">
        <f t="shared" si="13"/>
        <v>0.71</v>
      </c>
      <c r="Q188" s="7" t="str">
        <f t="shared" si="14"/>
        <v>OK</v>
      </c>
      <c r="R188" s="39"/>
    </row>
    <row r="189" spans="1:18" s="2" customFormat="1" x14ac:dyDescent="0.2">
      <c r="A189" s="2" t="str">
        <f t="shared" si="10"/>
        <v>FONDO DE INVERSION SANTANDER DEUDA CHILE43253</v>
      </c>
      <c r="B189" s="2" t="s">
        <v>124</v>
      </c>
      <c r="C189" s="3">
        <v>43253</v>
      </c>
      <c r="D189" s="2">
        <v>1011.9347</v>
      </c>
      <c r="E189" s="28">
        <v>10078002358</v>
      </c>
      <c r="F189" s="28">
        <v>165666</v>
      </c>
      <c r="G189" s="6">
        <v>139215.13</v>
      </c>
      <c r="H189" s="4">
        <v>10077836692</v>
      </c>
      <c r="I189" s="4">
        <v>0</v>
      </c>
      <c r="J189" s="42">
        <v>414182</v>
      </c>
      <c r="K189" s="5">
        <v>7.6E-3</v>
      </c>
      <c r="L189" s="25">
        <f t="shared" si="15"/>
        <v>553397.13</v>
      </c>
      <c r="M189" s="25">
        <f>SUMIFS(Parametros!$P:$P,Parametros!$J:$J,'Corp-Deuda-RVG'!C189,Parametros!$I:$I,'Corp-Deuda-RVG'!N189)</f>
        <v>10127234489</v>
      </c>
      <c r="N189" s="7" t="str">
        <f>VLOOKUP(B189,Parametros!$A$1:$B$7,2,0)</f>
        <v>FONDO DE INVERSION SANTANDER DEUDA CHILE</v>
      </c>
      <c r="O189" s="32">
        <f t="shared" si="16"/>
        <v>1.9945223216604441E-2</v>
      </c>
      <c r="P189" s="33">
        <f t="shared" si="13"/>
        <v>1.99</v>
      </c>
      <c r="Q189" s="7" t="str">
        <f t="shared" si="14"/>
        <v>EXCESO</v>
      </c>
      <c r="R189" s="39"/>
    </row>
    <row r="190" spans="1:18" s="2" customFormat="1" x14ac:dyDescent="0.2">
      <c r="A190" s="2" t="str">
        <f t="shared" si="10"/>
        <v>FONDO DE INVERSION SANTANDER RENTA VARIABLE GLOBAL43253</v>
      </c>
      <c r="B190" s="2" t="s">
        <v>122</v>
      </c>
      <c r="C190" s="3">
        <v>43253</v>
      </c>
      <c r="D190" s="2">
        <v>998.58389999999997</v>
      </c>
      <c r="E190" s="28">
        <v>6136945458</v>
      </c>
      <c r="F190" s="28">
        <v>252203</v>
      </c>
      <c r="G190" s="6">
        <v>211935.29</v>
      </c>
      <c r="H190" s="4">
        <v>6136693255</v>
      </c>
      <c r="I190" s="4">
        <v>0</v>
      </c>
      <c r="J190" s="42">
        <v>168140</v>
      </c>
      <c r="K190" s="5">
        <v>-6.7999999999999996E-3</v>
      </c>
      <c r="L190" s="25">
        <f t="shared" si="15"/>
        <v>380075.29000000004</v>
      </c>
      <c r="M190" s="25">
        <f>SUMIFS(Parametros!$P:$P,Parametros!$J:$J,'Corp-Deuda-RVG'!C190,Parametros!$I:$I,'Corp-Deuda-RVG'!N190)</f>
        <v>6156110665</v>
      </c>
      <c r="N190" s="7" t="str">
        <f>VLOOKUP(B190,Parametros!$A$1:$B$7,2,0)</f>
        <v>FONDO DE INVERSION SANTANDER RENTA VARIABLE GLOBAL</v>
      </c>
      <c r="O190" s="32">
        <f t="shared" si="16"/>
        <v>2.2534923168084409E-2</v>
      </c>
      <c r="P190" s="33">
        <f t="shared" si="13"/>
        <v>2.25</v>
      </c>
      <c r="Q190" s="7" t="str">
        <f t="shared" si="14"/>
        <v>OK</v>
      </c>
      <c r="R190" s="39"/>
    </row>
    <row r="191" spans="1:18" s="2" customFormat="1" x14ac:dyDescent="0.2">
      <c r="A191" s="2" t="str">
        <f t="shared" si="10"/>
        <v>FONDO DE INVERSION SANTANDER DEUDA CORPORATIVA CHILE43254</v>
      </c>
      <c r="B191" s="2" t="s">
        <v>123</v>
      </c>
      <c r="C191" s="3">
        <v>43254</v>
      </c>
      <c r="D191" s="2">
        <v>1075.962</v>
      </c>
      <c r="E191" s="28">
        <v>54468366592</v>
      </c>
      <c r="F191" s="28">
        <v>1268441</v>
      </c>
      <c r="G191" s="6">
        <v>1065916.81</v>
      </c>
      <c r="H191" s="4">
        <v>54474059325</v>
      </c>
      <c r="I191" s="4">
        <v>0</v>
      </c>
      <c r="J191" s="42">
        <v>0</v>
      </c>
      <c r="K191" s="5">
        <v>1.04E-2</v>
      </c>
      <c r="L191" s="25">
        <f t="shared" si="15"/>
        <v>1065916.81</v>
      </c>
      <c r="M191" s="25">
        <f>SUMIFS(Parametros!$P:$P,Parametros!$J:$J,'Corp-Deuda-RVG'!C191,Parametros!$I:$I,'Corp-Deuda-RVG'!N191)</f>
        <v>54573230238</v>
      </c>
      <c r="N191" s="7" t="str">
        <f>VLOOKUP(B191,Parametros!$A$1:$B$7,2,0)</f>
        <v>FONDO DE INVERSION SANTANDER DEUDA CORPORATIVA CHILE</v>
      </c>
      <c r="O191" s="32">
        <f t="shared" si="16"/>
        <v>7.1291296841558983E-3</v>
      </c>
      <c r="P191" s="33">
        <f t="shared" si="13"/>
        <v>0.71</v>
      </c>
      <c r="Q191" s="7" t="str">
        <f t="shared" si="14"/>
        <v>OK</v>
      </c>
      <c r="R191" s="39"/>
    </row>
    <row r="192" spans="1:18" s="2" customFormat="1" x14ac:dyDescent="0.2">
      <c r="A192" s="2" t="str">
        <f t="shared" si="10"/>
        <v>FONDO DE INVERSION SANTANDER DEUDA CHILE43254</v>
      </c>
      <c r="B192" s="2" t="s">
        <v>124</v>
      </c>
      <c r="C192" s="3">
        <v>43254</v>
      </c>
      <c r="D192" s="2">
        <v>1012.0013</v>
      </c>
      <c r="E192" s="28">
        <v>10078665286</v>
      </c>
      <c r="F192" s="28">
        <v>165677</v>
      </c>
      <c r="G192" s="6">
        <v>139224.37</v>
      </c>
      <c r="H192" s="4">
        <v>10078499609</v>
      </c>
      <c r="I192" s="4">
        <v>0</v>
      </c>
      <c r="J192" s="42">
        <v>414209</v>
      </c>
      <c r="K192" s="5">
        <v>6.6E-3</v>
      </c>
      <c r="L192" s="25">
        <f t="shared" si="15"/>
        <v>553433.37</v>
      </c>
      <c r="M192" s="25">
        <f>SUMIFS(Parametros!$P:$P,Parametros!$J:$J,'Corp-Deuda-RVG'!C192,Parametros!$I:$I,'Corp-Deuda-RVG'!N192)</f>
        <v>10128477292</v>
      </c>
      <c r="N192" s="7" t="str">
        <f>VLOOKUP(B192,Parametros!$A$1:$B$7,2,0)</f>
        <v>FONDO DE INVERSION SANTANDER DEUDA CHILE</v>
      </c>
      <c r="O192" s="32">
        <f t="shared" si="16"/>
        <v>1.9944081842346889E-2</v>
      </c>
      <c r="P192" s="33">
        <f t="shared" si="13"/>
        <v>1.99</v>
      </c>
      <c r="Q192" s="7" t="str">
        <f t="shared" si="14"/>
        <v>EXCESO</v>
      </c>
      <c r="R192" s="39"/>
    </row>
    <row r="193" spans="1:18" s="2" customFormat="1" x14ac:dyDescent="0.2">
      <c r="A193" s="2" t="str">
        <f t="shared" si="10"/>
        <v>FONDO DE INVERSION SANTANDER RENTA VARIABLE GLOBAL43254</v>
      </c>
      <c r="B193" s="2" t="s">
        <v>122</v>
      </c>
      <c r="C193" s="3">
        <v>43254</v>
      </c>
      <c r="D193" s="2">
        <v>998.51549999999997</v>
      </c>
      <c r="E193" s="28">
        <v>6136525126</v>
      </c>
      <c r="F193" s="28">
        <v>252186</v>
      </c>
      <c r="G193" s="6">
        <v>211921.01</v>
      </c>
      <c r="H193" s="4">
        <v>6136272940</v>
      </c>
      <c r="I193" s="4">
        <v>0</v>
      </c>
      <c r="J193" s="42">
        <v>168129</v>
      </c>
      <c r="K193" s="5">
        <v>-6.7999999999999996E-3</v>
      </c>
      <c r="L193" s="25">
        <f t="shared" si="15"/>
        <v>380050.01</v>
      </c>
      <c r="M193" s="25">
        <f>SUMIFS(Parametros!$P:$P,Parametros!$J:$J,'Corp-Deuda-RVG'!C193,Parametros!$I:$I,'Corp-Deuda-RVG'!N193)</f>
        <v>6156110665</v>
      </c>
      <c r="N193" s="7" t="str">
        <f>VLOOKUP(B193,Parametros!$A$1:$B$7,2,0)</f>
        <v>FONDO DE INVERSION SANTANDER RENTA VARIABLE GLOBAL</v>
      </c>
      <c r="O193" s="32">
        <f t="shared" si="16"/>
        <v>2.2533424299642606E-2</v>
      </c>
      <c r="P193" s="33">
        <f t="shared" si="13"/>
        <v>2.25</v>
      </c>
      <c r="Q193" s="7" t="str">
        <f t="shared" si="14"/>
        <v>OK</v>
      </c>
      <c r="R193" s="39"/>
    </row>
    <row r="194" spans="1:18" s="2" customFormat="1" x14ac:dyDescent="0.2">
      <c r="A194" s="2" t="str">
        <f t="shared" si="10"/>
        <v>FONDO DE INVERSION SANTANDER DEUDA CORPORATIVA CHILE43255</v>
      </c>
      <c r="B194" s="2" t="s">
        <v>123</v>
      </c>
      <c r="C194" s="3">
        <v>43255</v>
      </c>
      <c r="D194" s="2">
        <v>1076.4686999999999</v>
      </c>
      <c r="E194" s="28">
        <v>54474059325</v>
      </c>
      <c r="F194" s="28">
        <v>1268574</v>
      </c>
      <c r="G194" s="6">
        <v>1066028.57</v>
      </c>
      <c r="H194" s="4">
        <v>54499711691</v>
      </c>
      <c r="I194" s="4">
        <v>0</v>
      </c>
      <c r="J194" s="42">
        <v>0</v>
      </c>
      <c r="K194" s="5">
        <v>4.7100000000000003E-2</v>
      </c>
      <c r="L194" s="25">
        <f t="shared" si="15"/>
        <v>1066028.57</v>
      </c>
      <c r="M194" s="25">
        <f>SUMIFS(Parametros!$P:$P,Parametros!$J:$J,'Corp-Deuda-RVG'!C194,Parametros!$I:$I,'Corp-Deuda-RVG'!N194)</f>
        <v>54596421415</v>
      </c>
      <c r="N194" s="7" t="str">
        <f>VLOOKUP(B194,Parametros!$A$1:$B$7,2,0)</f>
        <v>FONDO DE INVERSION SANTANDER DEUDA CORPORATIVA CHILE</v>
      </c>
      <c r="O194" s="32">
        <f t="shared" si="16"/>
        <v>7.1268485729560531E-3</v>
      </c>
      <c r="P194" s="33">
        <f t="shared" si="13"/>
        <v>0.71</v>
      </c>
      <c r="Q194" s="7" t="str">
        <f t="shared" si="14"/>
        <v>OK</v>
      </c>
      <c r="R194" s="39"/>
    </row>
    <row r="195" spans="1:18" s="2" customFormat="1" x14ac:dyDescent="0.2">
      <c r="A195" s="2" t="str">
        <f t="shared" ref="A195:A258" si="17">N195&amp;C195</f>
        <v>FONDO DE INVERSION SANTANDER DEUDA CHILE43255</v>
      </c>
      <c r="B195" s="2" t="s">
        <v>124</v>
      </c>
      <c r="C195" s="3">
        <v>43255</v>
      </c>
      <c r="D195" s="2">
        <v>1012.6660000000001</v>
      </c>
      <c r="E195" s="28">
        <v>10085285539</v>
      </c>
      <c r="F195" s="28">
        <v>165786</v>
      </c>
      <c r="G195" s="6">
        <v>139315.97</v>
      </c>
      <c r="H195" s="4">
        <v>10085119753</v>
      </c>
      <c r="I195" s="4">
        <v>0</v>
      </c>
      <c r="J195" s="42">
        <v>414481</v>
      </c>
      <c r="K195" s="5">
        <v>6.5699999999999995E-2</v>
      </c>
      <c r="L195" s="25">
        <f t="shared" si="15"/>
        <v>553796.97</v>
      </c>
      <c r="M195" s="25">
        <f>SUMIFS(Parametros!$P:$P,Parametros!$J:$J,'Corp-Deuda-RVG'!C195,Parametros!$I:$I,'Corp-Deuda-RVG'!N195)</f>
        <v>10269923988</v>
      </c>
      <c r="N195" s="7" t="str">
        <f>VLOOKUP(B195,Parametros!$A$1:$B$7,2,0)</f>
        <v>FONDO DE INVERSION SANTANDER DEUDA CHILE</v>
      </c>
      <c r="O195" s="32">
        <f t="shared" si="16"/>
        <v>1.9682316469546199E-2</v>
      </c>
      <c r="P195" s="33">
        <f t="shared" ref="P195:P238" si="18">ROUND(O195*100,2)</f>
        <v>1.97</v>
      </c>
      <c r="Q195" s="7" t="str">
        <f t="shared" ref="Q195:Q238" si="19">IF(B195=$S$2,IF(P195&gt;$T$2,"EXCESO","OK"),IF(B195=$S$3,IF(P195&gt;$T$3,"EXCESO","OK"),IF(B195=$S$4,IF(P195&gt;$T$4,"EXCESO","OK"),"OTRO")))</f>
        <v>EXCESO</v>
      </c>
      <c r="R195" s="39"/>
    </row>
    <row r="196" spans="1:18" s="2" customFormat="1" x14ac:dyDescent="0.2">
      <c r="A196" s="2" t="str">
        <f t="shared" si="17"/>
        <v>FONDO DE INVERSION SANTANDER RENTA VARIABLE GLOBAL43255</v>
      </c>
      <c r="B196" s="2" t="s">
        <v>122</v>
      </c>
      <c r="C196" s="3">
        <v>43255</v>
      </c>
      <c r="D196" s="2">
        <v>1002.282</v>
      </c>
      <c r="E196" s="28">
        <v>6159673007</v>
      </c>
      <c r="F196" s="28">
        <v>253137</v>
      </c>
      <c r="G196" s="6">
        <v>212720.17</v>
      </c>
      <c r="H196" s="4">
        <v>6159419870</v>
      </c>
      <c r="I196" s="4">
        <v>0</v>
      </c>
      <c r="J196" s="42">
        <v>168763</v>
      </c>
      <c r="K196" s="5">
        <v>0.37719999999999998</v>
      </c>
      <c r="L196" s="25">
        <f t="shared" si="15"/>
        <v>381483.17000000004</v>
      </c>
      <c r="M196" s="25">
        <f>SUMIFS(Parametros!$P:$P,Parametros!$J:$J,'Corp-Deuda-RVG'!C196,Parametros!$I:$I,'Corp-Deuda-RVG'!N196)</f>
        <v>6178922885</v>
      </c>
      <c r="N196" s="7" t="str">
        <f>VLOOKUP(B196,Parametros!$A$1:$B$7,2,0)</f>
        <v>FONDO DE INVERSION SANTANDER RENTA VARIABLE GLOBAL</v>
      </c>
      <c r="O196" s="32">
        <f t="shared" si="16"/>
        <v>2.2534891540404781E-2</v>
      </c>
      <c r="P196" s="33">
        <f t="shared" si="18"/>
        <v>2.25</v>
      </c>
      <c r="Q196" s="7" t="str">
        <f t="shared" si="19"/>
        <v>OK</v>
      </c>
      <c r="R196" s="39"/>
    </row>
    <row r="197" spans="1:18" s="2" customFormat="1" x14ac:dyDescent="0.2">
      <c r="A197" s="2" t="str">
        <f t="shared" si="17"/>
        <v>FONDO DE INVERSION SANTANDER DEUDA CORPORATIVA CHILE43256</v>
      </c>
      <c r="B197" s="2" t="s">
        <v>123</v>
      </c>
      <c r="C197" s="3">
        <v>43256</v>
      </c>
      <c r="D197" s="2">
        <v>1076.8415</v>
      </c>
      <c r="E197" s="28">
        <v>54499711691</v>
      </c>
      <c r="F197" s="28">
        <v>1269171</v>
      </c>
      <c r="G197" s="6">
        <v>1066530.25</v>
      </c>
      <c r="H197" s="4">
        <v>54518586825</v>
      </c>
      <c r="I197" s="4">
        <v>0</v>
      </c>
      <c r="J197" s="42">
        <v>0</v>
      </c>
      <c r="K197" s="5">
        <v>3.4599999999999999E-2</v>
      </c>
      <c r="L197" s="25">
        <f t="shared" si="15"/>
        <v>1066530.25</v>
      </c>
      <c r="M197" s="25">
        <f>SUMIFS(Parametros!$P:$P,Parametros!$J:$J,'Corp-Deuda-RVG'!C197,Parametros!$I:$I,'Corp-Deuda-RVG'!N197)</f>
        <v>54615371829</v>
      </c>
      <c r="N197" s="7" t="str">
        <f>VLOOKUP(B197,Parametros!$A$1:$B$7,2,0)</f>
        <v>FONDO DE INVERSION SANTANDER DEUDA CORPORATIVA CHILE</v>
      </c>
      <c r="O197" s="32">
        <f t="shared" si="16"/>
        <v>7.1277284803414245E-3</v>
      </c>
      <c r="P197" s="33">
        <f t="shared" si="18"/>
        <v>0.71</v>
      </c>
      <c r="Q197" s="7" t="str">
        <f t="shared" si="19"/>
        <v>OK</v>
      </c>
      <c r="R197" s="39"/>
    </row>
    <row r="198" spans="1:18" s="2" customFormat="1" x14ac:dyDescent="0.2">
      <c r="A198" s="2" t="str">
        <f t="shared" si="17"/>
        <v>FONDO DE INVERSION SANTANDER DEUDA CHILE43256</v>
      </c>
      <c r="B198" s="2" t="s">
        <v>124</v>
      </c>
      <c r="C198" s="3">
        <v>43256</v>
      </c>
      <c r="D198" s="2">
        <v>1012.9403</v>
      </c>
      <c r="E198" s="28">
        <v>10088017042</v>
      </c>
      <c r="F198" s="28">
        <v>165830</v>
      </c>
      <c r="G198" s="6">
        <v>139352.94</v>
      </c>
      <c r="H198" s="4">
        <v>10087851212</v>
      </c>
      <c r="I198" s="4">
        <v>0</v>
      </c>
      <c r="J198" s="42">
        <v>414593</v>
      </c>
      <c r="K198" s="5">
        <v>2.7099999999999999E-2</v>
      </c>
      <c r="L198" s="25">
        <f t="shared" si="15"/>
        <v>553945.93999999994</v>
      </c>
      <c r="M198" s="25">
        <f>SUMIFS(Parametros!$P:$P,Parametros!$J:$J,'Corp-Deuda-RVG'!C198,Parametros!$I:$I,'Corp-Deuda-RVG'!N198)</f>
        <v>10138307634</v>
      </c>
      <c r="N198" s="7" t="str">
        <f>VLOOKUP(B198,Parametros!$A$1:$B$7,2,0)</f>
        <v>FONDO DE INVERSION SANTANDER DEUDA CHILE</v>
      </c>
      <c r="O198" s="32">
        <f t="shared" si="16"/>
        <v>1.9943197168522612E-2</v>
      </c>
      <c r="P198" s="33">
        <f t="shared" si="18"/>
        <v>1.99</v>
      </c>
      <c r="Q198" s="7" t="str">
        <f t="shared" si="19"/>
        <v>EXCESO</v>
      </c>
      <c r="R198" s="39"/>
    </row>
    <row r="199" spans="1:18" s="2" customFormat="1" x14ac:dyDescent="0.2">
      <c r="A199" s="2" t="str">
        <f t="shared" si="17"/>
        <v>FONDO DE INVERSION SANTANDER RENTA VARIABLE GLOBAL43256</v>
      </c>
      <c r="B199" s="2" t="s">
        <v>122</v>
      </c>
      <c r="C199" s="3">
        <v>43256</v>
      </c>
      <c r="D199" s="2">
        <v>1005.3677</v>
      </c>
      <c r="E199" s="28">
        <v>6178636384</v>
      </c>
      <c r="F199" s="28">
        <v>253917</v>
      </c>
      <c r="G199" s="6">
        <v>213375.63</v>
      </c>
      <c r="H199" s="4">
        <v>6178382467</v>
      </c>
      <c r="I199" s="4">
        <v>0</v>
      </c>
      <c r="J199" s="42">
        <v>169282</v>
      </c>
      <c r="K199" s="5">
        <v>0.30790000000000001</v>
      </c>
      <c r="L199" s="25">
        <f t="shared" si="15"/>
        <v>382657.63</v>
      </c>
      <c r="M199" s="25">
        <f>SUMIFS(Parametros!$P:$P,Parametros!$J:$J,'Corp-Deuda-RVG'!C199,Parametros!$I:$I,'Corp-Deuda-RVG'!N199)</f>
        <v>6198055544</v>
      </c>
      <c r="N199" s="7" t="str">
        <f>VLOOKUP(B199,Parametros!$A$1:$B$7,2,0)</f>
        <v>FONDO DE INVERSION SANTANDER RENTA VARIABLE GLOBAL</v>
      </c>
      <c r="O199" s="32">
        <f t="shared" si="16"/>
        <v>2.2534492303026704E-2</v>
      </c>
      <c r="P199" s="33">
        <f t="shared" si="18"/>
        <v>2.25</v>
      </c>
      <c r="Q199" s="7" t="str">
        <f t="shared" si="19"/>
        <v>OK</v>
      </c>
      <c r="R199" s="39"/>
    </row>
    <row r="200" spans="1:18" s="2" customFormat="1" x14ac:dyDescent="0.2">
      <c r="A200" s="2" t="str">
        <f t="shared" si="17"/>
        <v>FONDO DE INVERSION SANTANDER DEUDA CORPORATIVA CHILE43257</v>
      </c>
      <c r="B200" s="2" t="s">
        <v>123</v>
      </c>
      <c r="C200" s="3">
        <v>43257</v>
      </c>
      <c r="D200" s="2">
        <v>1076.8246999999999</v>
      </c>
      <c r="E200" s="28">
        <v>54518586825</v>
      </c>
      <c r="F200" s="28">
        <v>1269611</v>
      </c>
      <c r="G200" s="6">
        <v>1066900</v>
      </c>
      <c r="H200" s="4">
        <v>54517734237</v>
      </c>
      <c r="I200" s="4">
        <v>0</v>
      </c>
      <c r="J200" s="42">
        <v>0</v>
      </c>
      <c r="K200" s="5">
        <v>-1.6000000000000001E-3</v>
      </c>
      <c r="L200" s="25">
        <f t="shared" si="15"/>
        <v>1066900</v>
      </c>
      <c r="M200" s="25">
        <f>SUMIFS(Parametros!$P:$P,Parametros!$J:$J,'Corp-Deuda-RVG'!C200,Parametros!$I:$I,'Corp-Deuda-RVG'!N200)</f>
        <v>54614594365</v>
      </c>
      <c r="N200" s="7" t="str">
        <f>VLOOKUP(B200,Parametros!$A$1:$B$7,2,0)</f>
        <v>FONDO DE INVERSION SANTANDER DEUDA CORPORATIVA CHILE</v>
      </c>
      <c r="O200" s="32">
        <f t="shared" si="16"/>
        <v>7.1303010583112659E-3</v>
      </c>
      <c r="P200" s="33">
        <f t="shared" si="18"/>
        <v>0.71</v>
      </c>
      <c r="Q200" s="7" t="str">
        <f t="shared" si="19"/>
        <v>OK</v>
      </c>
      <c r="R200" s="39"/>
    </row>
    <row r="201" spans="1:18" s="2" customFormat="1" x14ac:dyDescent="0.2">
      <c r="A201" s="2" t="str">
        <f t="shared" si="17"/>
        <v>FONDO DE INVERSION SANTANDER DEUDA CHILE43257</v>
      </c>
      <c r="B201" s="2" t="s">
        <v>124</v>
      </c>
      <c r="C201" s="3">
        <v>43257</v>
      </c>
      <c r="D201" s="2">
        <v>1012.7162</v>
      </c>
      <c r="E201" s="28">
        <v>10085785067</v>
      </c>
      <c r="F201" s="28">
        <v>165794</v>
      </c>
      <c r="G201" s="6">
        <v>139322.69</v>
      </c>
      <c r="H201" s="4">
        <v>10085619273</v>
      </c>
      <c r="I201" s="4">
        <v>0</v>
      </c>
      <c r="J201" s="42">
        <v>414501</v>
      </c>
      <c r="K201" s="5">
        <v>-2.2100000000000002E-2</v>
      </c>
      <c r="L201" s="25">
        <f t="shared" si="15"/>
        <v>553823.68999999994</v>
      </c>
      <c r="M201" s="25">
        <f>SUMIFS(Parametros!$P:$P,Parametros!$J:$J,'Corp-Deuda-RVG'!C201,Parametros!$I:$I,'Corp-Deuda-RVG'!N201)</f>
        <v>10136490160</v>
      </c>
      <c r="N201" s="7" t="str">
        <f>VLOOKUP(B201,Parametros!$A$1:$B$7,2,0)</f>
        <v>FONDO DE INVERSION SANTANDER DEUDA CHILE</v>
      </c>
      <c r="O201" s="32">
        <f t="shared" si="16"/>
        <v>1.9942370944895187E-2</v>
      </c>
      <c r="P201" s="33">
        <f t="shared" si="18"/>
        <v>1.99</v>
      </c>
      <c r="Q201" s="7" t="str">
        <f t="shared" si="19"/>
        <v>EXCESO</v>
      </c>
      <c r="R201" s="39"/>
    </row>
    <row r="202" spans="1:18" s="2" customFormat="1" x14ac:dyDescent="0.2">
      <c r="A202" s="2" t="str">
        <f t="shared" si="17"/>
        <v>FONDO DE INVERSION SANTANDER RENTA VARIABLE GLOBAL43257</v>
      </c>
      <c r="B202" s="2" t="s">
        <v>122</v>
      </c>
      <c r="C202" s="3">
        <v>43257</v>
      </c>
      <c r="D202" s="2">
        <v>1008.1233</v>
      </c>
      <c r="E202" s="28">
        <v>6195571694</v>
      </c>
      <c r="F202" s="28">
        <v>254613</v>
      </c>
      <c r="G202" s="6">
        <v>213960.5</v>
      </c>
      <c r="H202" s="4">
        <v>6195317081</v>
      </c>
      <c r="I202" s="4">
        <v>0</v>
      </c>
      <c r="J202" s="42">
        <v>169746</v>
      </c>
      <c r="K202" s="5">
        <v>0.27410000000000001</v>
      </c>
      <c r="L202" s="25">
        <f t="shared" si="15"/>
        <v>383706.5</v>
      </c>
      <c r="M202" s="25">
        <f>SUMIFS(Parametros!$P:$P,Parametros!$J:$J,'Corp-Deuda-RVG'!C202,Parametros!$I:$I,'Corp-Deuda-RVG'!N202)</f>
        <v>6233507023</v>
      </c>
      <c r="N202" s="7" t="str">
        <f>VLOOKUP(B202,Parametros!$A$1:$B$7,2,0)</f>
        <v>FONDO DE INVERSION SANTANDER RENTA VARIABLE GLOBAL</v>
      </c>
      <c r="O202" s="32">
        <f t="shared" si="16"/>
        <v>2.2467749211357552E-2</v>
      </c>
      <c r="P202" s="33">
        <f t="shared" si="18"/>
        <v>2.25</v>
      </c>
      <c r="Q202" s="7" t="str">
        <f t="shared" si="19"/>
        <v>OK</v>
      </c>
      <c r="R202" s="39"/>
    </row>
    <row r="203" spans="1:18" s="2" customFormat="1" x14ac:dyDescent="0.2">
      <c r="A203" s="2" t="str">
        <f t="shared" si="17"/>
        <v>FONDO DE INVERSION SANTANDER DEUDA CORPORATIVA CHILE43258</v>
      </c>
      <c r="B203" s="2" t="s">
        <v>123</v>
      </c>
      <c r="C203" s="3">
        <v>43258</v>
      </c>
      <c r="D203" s="2">
        <v>1077.3176000000001</v>
      </c>
      <c r="E203" s="28">
        <v>54517734237</v>
      </c>
      <c r="F203" s="28">
        <v>1269591</v>
      </c>
      <c r="G203" s="6">
        <v>1066883.19</v>
      </c>
      <c r="H203" s="4">
        <v>54542688282</v>
      </c>
      <c r="I203" s="4">
        <v>0</v>
      </c>
      <c r="J203" s="42">
        <v>0</v>
      </c>
      <c r="K203" s="5">
        <v>4.58E-2</v>
      </c>
      <c r="L203" s="25">
        <f t="shared" si="15"/>
        <v>1066883.19</v>
      </c>
      <c r="M203" s="25">
        <f>SUMIFS(Parametros!$P:$P,Parametros!$J:$J,'Corp-Deuda-RVG'!C203,Parametros!$I:$I,'Corp-Deuda-RVG'!N203)</f>
        <v>55998026623</v>
      </c>
      <c r="N203" s="7" t="str">
        <f>VLOOKUP(B203,Parametros!$A$1:$B$7,2,0)</f>
        <v>FONDO DE INVERSION SANTANDER DEUDA CORPORATIVA CHILE</v>
      </c>
      <c r="O203" s="32">
        <f t="shared" si="16"/>
        <v>6.9540372729859226E-3</v>
      </c>
      <c r="P203" s="33">
        <f t="shared" si="18"/>
        <v>0.7</v>
      </c>
      <c r="Q203" s="7" t="str">
        <f t="shared" si="19"/>
        <v>OK</v>
      </c>
      <c r="R203" s="39"/>
    </row>
    <row r="204" spans="1:18" s="2" customFormat="1" x14ac:dyDescent="0.2">
      <c r="A204" s="2" t="str">
        <f t="shared" si="17"/>
        <v>FONDO DE INVERSION SANTANDER DEUDA CHILE43258</v>
      </c>
      <c r="B204" s="2" t="s">
        <v>124</v>
      </c>
      <c r="C204" s="3">
        <v>43258</v>
      </c>
      <c r="D204" s="2">
        <v>1012.9207</v>
      </c>
      <c r="E204" s="28">
        <v>10087821712</v>
      </c>
      <c r="F204" s="28">
        <v>165827</v>
      </c>
      <c r="G204" s="6">
        <v>139350.42000000001</v>
      </c>
      <c r="H204" s="4">
        <v>10087655885</v>
      </c>
      <c r="I204" s="4">
        <v>0</v>
      </c>
      <c r="J204" s="42">
        <v>414585</v>
      </c>
      <c r="K204" s="5">
        <v>2.0199999999999999E-2</v>
      </c>
      <c r="L204" s="25">
        <f t="shared" si="15"/>
        <v>553935.42000000004</v>
      </c>
      <c r="M204" s="25">
        <f>SUMIFS(Parametros!$P:$P,Parametros!$J:$J,'Corp-Deuda-RVG'!C204,Parametros!$I:$I,'Corp-Deuda-RVG'!N204)</f>
        <v>10138941390</v>
      </c>
      <c r="N204" s="7" t="str">
        <f>VLOOKUP(B204,Parametros!$A$1:$B$7,2,0)</f>
        <v>FONDO DE INVERSION SANTANDER DEUDA CHILE</v>
      </c>
      <c r="O204" s="32">
        <f t="shared" si="16"/>
        <v>1.9941571858716506E-2</v>
      </c>
      <c r="P204" s="33">
        <f t="shared" si="18"/>
        <v>1.99</v>
      </c>
      <c r="Q204" s="7" t="str">
        <f t="shared" si="19"/>
        <v>EXCESO</v>
      </c>
      <c r="R204" s="39"/>
    </row>
    <row r="205" spans="1:18" s="2" customFormat="1" x14ac:dyDescent="0.2">
      <c r="A205" s="2" t="str">
        <f t="shared" si="17"/>
        <v>FONDO DE INVERSION SANTANDER RENTA VARIABLE GLOBAL43258</v>
      </c>
      <c r="B205" s="2" t="s">
        <v>122</v>
      </c>
      <c r="C205" s="3">
        <v>43258</v>
      </c>
      <c r="D205" s="2">
        <v>1004.1014</v>
      </c>
      <c r="E205" s="28">
        <v>6170854265</v>
      </c>
      <c r="F205" s="28">
        <v>253597</v>
      </c>
      <c r="G205" s="6">
        <v>213106.72</v>
      </c>
      <c r="H205" s="4">
        <v>6170600668</v>
      </c>
      <c r="I205" s="4">
        <v>0</v>
      </c>
      <c r="J205" s="42">
        <v>169069</v>
      </c>
      <c r="K205" s="5">
        <v>-0.39889999999999998</v>
      </c>
      <c r="L205" s="25">
        <f t="shared" si="15"/>
        <v>382175.72</v>
      </c>
      <c r="M205" s="25">
        <f>SUMIFS(Parametros!$P:$P,Parametros!$J:$J,'Corp-Deuda-RVG'!C205,Parametros!$I:$I,'Corp-Deuda-RVG'!N205)</f>
        <v>6224916677</v>
      </c>
      <c r="N205" s="7" t="str">
        <f>VLOOKUP(B205,Parametros!$A$1:$B$7,2,0)</f>
        <v>FONDO DE INVERSION SANTANDER RENTA VARIABLE GLOBAL</v>
      </c>
      <c r="O205" s="32">
        <f t="shared" si="16"/>
        <v>2.2408996784713107E-2</v>
      </c>
      <c r="P205" s="33">
        <f t="shared" si="18"/>
        <v>2.2400000000000002</v>
      </c>
      <c r="Q205" s="7" t="str">
        <f t="shared" si="19"/>
        <v>OK</v>
      </c>
      <c r="R205" s="39"/>
    </row>
    <row r="206" spans="1:18" s="2" customFormat="1" x14ac:dyDescent="0.2">
      <c r="A206" s="2" t="str">
        <f t="shared" si="17"/>
        <v>FONDO DE INVERSION SANTANDER DEUDA CORPORATIVA CHILE43259</v>
      </c>
      <c r="B206" s="2" t="s">
        <v>123</v>
      </c>
      <c r="C206" s="3">
        <v>43259</v>
      </c>
      <c r="D206" s="2">
        <v>1078.3152</v>
      </c>
      <c r="E206" s="28">
        <v>54542688282</v>
      </c>
      <c r="F206" s="28">
        <v>1270172</v>
      </c>
      <c r="G206" s="6">
        <v>1067371.43</v>
      </c>
      <c r="H206" s="4">
        <v>54593198644</v>
      </c>
      <c r="I206" s="4">
        <v>0</v>
      </c>
      <c r="J206" s="42">
        <v>0</v>
      </c>
      <c r="K206" s="5">
        <v>9.2600000000000002E-2</v>
      </c>
      <c r="L206" s="25">
        <f t="shared" si="15"/>
        <v>1067371.43</v>
      </c>
      <c r="M206" s="25">
        <f>SUMIFS(Parametros!$P:$P,Parametros!$J:$J,'Corp-Deuda-RVG'!C206,Parametros!$I:$I,'Corp-Deuda-RVG'!N206)</f>
        <v>54690208838</v>
      </c>
      <c r="N206" s="7" t="str">
        <f>VLOOKUP(B206,Parametros!$A$1:$B$7,2,0)</f>
        <v>FONDO DE INVERSION SANTANDER DEUDA CORPORATIVA CHILE</v>
      </c>
      <c r="O206" s="32">
        <f t="shared" si="16"/>
        <v>7.1235890340814283E-3</v>
      </c>
      <c r="P206" s="33">
        <f t="shared" si="18"/>
        <v>0.71</v>
      </c>
      <c r="Q206" s="7" t="str">
        <f t="shared" si="19"/>
        <v>OK</v>
      </c>
      <c r="R206" s="39"/>
    </row>
    <row r="207" spans="1:18" s="2" customFormat="1" x14ac:dyDescent="0.2">
      <c r="A207" s="2" t="str">
        <f t="shared" si="17"/>
        <v>FONDO DE INVERSION SANTANDER DEUDA CHILE43259</v>
      </c>
      <c r="B207" s="2" t="s">
        <v>124</v>
      </c>
      <c r="C207" s="3">
        <v>43259</v>
      </c>
      <c r="D207" s="2">
        <v>1013.9559</v>
      </c>
      <c r="E207" s="28">
        <v>10098131912</v>
      </c>
      <c r="F207" s="28">
        <v>165997</v>
      </c>
      <c r="G207" s="6">
        <v>139493.28</v>
      </c>
      <c r="H207" s="4">
        <v>10097965915</v>
      </c>
      <c r="I207" s="4">
        <v>0</v>
      </c>
      <c r="J207" s="42">
        <v>415009</v>
      </c>
      <c r="K207" s="5">
        <v>0.1022</v>
      </c>
      <c r="L207" s="25">
        <f t="shared" si="15"/>
        <v>554502.28</v>
      </c>
      <c r="M207" s="25">
        <f>SUMIFS(Parametros!$P:$P,Parametros!$J:$J,'Corp-Deuda-RVG'!C207,Parametros!$I:$I,'Corp-Deuda-RVG'!N207)</f>
        <v>10149666599</v>
      </c>
      <c r="N207" s="7" t="str">
        <f>VLOOKUP(B207,Parametros!$A$1:$B$7,2,0)</f>
        <v>FONDO DE INVERSION SANTANDER DEUDA CHILE</v>
      </c>
      <c r="O207" s="32">
        <f t="shared" si="16"/>
        <v>1.9940884779401608E-2</v>
      </c>
      <c r="P207" s="33">
        <f t="shared" si="18"/>
        <v>1.99</v>
      </c>
      <c r="Q207" s="7" t="str">
        <f t="shared" si="19"/>
        <v>EXCESO</v>
      </c>
      <c r="R207" s="39"/>
    </row>
    <row r="208" spans="1:18" s="2" customFormat="1" x14ac:dyDescent="0.2">
      <c r="A208" s="2" t="str">
        <f t="shared" si="17"/>
        <v>FONDO DE INVERSION SANTANDER RENTA VARIABLE GLOBAL43259</v>
      </c>
      <c r="B208" s="2" t="s">
        <v>122</v>
      </c>
      <c r="C208" s="3">
        <v>43259</v>
      </c>
      <c r="D208" s="2">
        <v>1004.9987</v>
      </c>
      <c r="E208" s="28">
        <v>6176368731</v>
      </c>
      <c r="F208" s="28">
        <v>253823</v>
      </c>
      <c r="G208" s="6">
        <v>213296.64000000001</v>
      </c>
      <c r="H208" s="4">
        <v>6176114908</v>
      </c>
      <c r="I208" s="4">
        <v>0</v>
      </c>
      <c r="J208" s="42">
        <v>169220</v>
      </c>
      <c r="K208" s="5">
        <v>8.9399999999999993E-2</v>
      </c>
      <c r="L208" s="25">
        <f t="shared" si="15"/>
        <v>382516.64</v>
      </c>
      <c r="M208" s="25">
        <f>SUMIFS(Parametros!$P:$P,Parametros!$J:$J,'Corp-Deuda-RVG'!C208,Parametros!$I:$I,'Corp-Deuda-RVG'!N208)</f>
        <v>6212198831</v>
      </c>
      <c r="N208" s="7" t="str">
        <f>VLOOKUP(B208,Parametros!$A$1:$B$7,2,0)</f>
        <v>FONDO DE INVERSION SANTANDER RENTA VARIABLE GLOBAL</v>
      </c>
      <c r="O208" s="32">
        <f t="shared" si="16"/>
        <v>2.2474904200309558E-2</v>
      </c>
      <c r="P208" s="33">
        <f t="shared" si="18"/>
        <v>2.25</v>
      </c>
      <c r="Q208" s="7" t="str">
        <f t="shared" si="19"/>
        <v>OK</v>
      </c>
      <c r="R208" s="39"/>
    </row>
    <row r="209" spans="1:18" s="2" customFormat="1" x14ac:dyDescent="0.2">
      <c r="A209" s="2" t="str">
        <f t="shared" si="17"/>
        <v>FONDO DE INVERSION SANTANDER DEUDA CORPORATIVA CHILE43260</v>
      </c>
      <c r="B209" s="2" t="s">
        <v>123</v>
      </c>
      <c r="C209" s="3">
        <v>43260</v>
      </c>
      <c r="D209" s="2">
        <v>1078.4357</v>
      </c>
      <c r="E209" s="28">
        <v>54593198644</v>
      </c>
      <c r="F209" s="28">
        <v>1271348</v>
      </c>
      <c r="G209" s="6">
        <v>1068359.6599999999</v>
      </c>
      <c r="H209" s="4">
        <v>54599297345</v>
      </c>
      <c r="I209" s="4">
        <v>0</v>
      </c>
      <c r="J209" s="42">
        <v>0</v>
      </c>
      <c r="K209" s="5">
        <v>1.12E-2</v>
      </c>
      <c r="L209" s="25">
        <f t="shared" si="15"/>
        <v>1068359.6599999999</v>
      </c>
      <c r="M209" s="25">
        <f>SUMIFS(Parametros!$P:$P,Parametros!$J:$J,'Corp-Deuda-RVG'!C209,Parametros!$I:$I,'Corp-Deuda-RVG'!N209)</f>
        <v>54697653682</v>
      </c>
      <c r="N209" s="7" t="str">
        <f>VLOOKUP(B209,Parametros!$A$1:$B$7,2,0)</f>
        <v>FONDO DE INVERSION SANTANDER DEUDA CORPORATIVA CHILE</v>
      </c>
      <c r="O209" s="32">
        <f t="shared" si="16"/>
        <v>7.1292139543514977E-3</v>
      </c>
      <c r="P209" s="33">
        <f t="shared" si="18"/>
        <v>0.71</v>
      </c>
      <c r="Q209" s="7" t="str">
        <f t="shared" si="19"/>
        <v>OK</v>
      </c>
      <c r="R209" s="39"/>
    </row>
    <row r="210" spans="1:18" s="2" customFormat="1" x14ac:dyDescent="0.2">
      <c r="A210" s="2" t="str">
        <f t="shared" si="17"/>
        <v>FONDO DE INVERSION SANTANDER DEUDA CHILE43260</v>
      </c>
      <c r="B210" s="2" t="s">
        <v>124</v>
      </c>
      <c r="C210" s="3">
        <v>43260</v>
      </c>
      <c r="D210" s="2">
        <v>1014.0178</v>
      </c>
      <c r="E210" s="28">
        <v>10098747936</v>
      </c>
      <c r="F210" s="28">
        <v>166007</v>
      </c>
      <c r="G210" s="6">
        <v>139501.68</v>
      </c>
      <c r="H210" s="4">
        <v>10098581929</v>
      </c>
      <c r="I210" s="4">
        <v>0</v>
      </c>
      <c r="J210" s="42">
        <v>415034</v>
      </c>
      <c r="K210" s="5">
        <v>6.1000000000000004E-3</v>
      </c>
      <c r="L210" s="25">
        <f t="shared" si="15"/>
        <v>554535.67999999993</v>
      </c>
      <c r="M210" s="25">
        <f>SUMIFS(Parametros!$P:$P,Parametros!$J:$J,'Corp-Deuda-RVG'!C210,Parametros!$I:$I,'Corp-Deuda-RVG'!N210)</f>
        <v>10150863654</v>
      </c>
      <c r="N210" s="7" t="str">
        <f>VLOOKUP(B210,Parametros!$A$1:$B$7,2,0)</f>
        <v>FONDO DE INVERSION SANTANDER DEUDA CHILE</v>
      </c>
      <c r="O210" s="32">
        <f t="shared" si="16"/>
        <v>1.9939734203822258E-2</v>
      </c>
      <c r="P210" s="33">
        <f t="shared" si="18"/>
        <v>1.99</v>
      </c>
      <c r="Q210" s="7" t="str">
        <f t="shared" si="19"/>
        <v>EXCESO</v>
      </c>
      <c r="R210" s="39"/>
    </row>
    <row r="211" spans="1:18" s="2" customFormat="1" x14ac:dyDescent="0.2">
      <c r="A211" s="2" t="str">
        <f t="shared" si="17"/>
        <v>FONDO DE INVERSION SANTANDER RENTA VARIABLE GLOBAL43260</v>
      </c>
      <c r="B211" s="2" t="s">
        <v>122</v>
      </c>
      <c r="C211" s="3">
        <v>43260</v>
      </c>
      <c r="D211" s="2">
        <v>1004.9299</v>
      </c>
      <c r="E211" s="28">
        <v>6175945699</v>
      </c>
      <c r="F211" s="28">
        <v>253806</v>
      </c>
      <c r="G211" s="6">
        <v>213282.35</v>
      </c>
      <c r="H211" s="4">
        <v>6175691893</v>
      </c>
      <c r="I211" s="4">
        <v>0</v>
      </c>
      <c r="J211" s="42">
        <v>169209</v>
      </c>
      <c r="K211" s="5">
        <v>-6.7999999999999996E-3</v>
      </c>
      <c r="L211" s="25">
        <f t="shared" si="15"/>
        <v>382491.35</v>
      </c>
      <c r="M211" s="25">
        <f>SUMIFS(Parametros!$P:$P,Parametros!$J:$J,'Corp-Deuda-RVG'!C211,Parametros!$I:$I,'Corp-Deuda-RVG'!N211)</f>
        <v>6212198831</v>
      </c>
      <c r="N211" s="7" t="str">
        <f>VLOOKUP(B211,Parametros!$A$1:$B$7,2,0)</f>
        <v>FONDO DE INVERSION SANTANDER RENTA VARIABLE GLOBAL</v>
      </c>
      <c r="O211" s="32">
        <f t="shared" si="16"/>
        <v>2.2473418277168467E-2</v>
      </c>
      <c r="P211" s="33">
        <f t="shared" si="18"/>
        <v>2.25</v>
      </c>
      <c r="Q211" s="7" t="str">
        <f t="shared" si="19"/>
        <v>OK</v>
      </c>
      <c r="R211" s="39"/>
    </row>
    <row r="212" spans="1:18" s="2" customFormat="1" x14ac:dyDescent="0.2">
      <c r="A212" s="2" t="str">
        <f t="shared" si="17"/>
        <v>FONDO DE INVERSION SANTANDER DEUDA CORPORATIVA CHILE43261</v>
      </c>
      <c r="B212" s="2" t="s">
        <v>123</v>
      </c>
      <c r="C212" s="3">
        <v>43261</v>
      </c>
      <c r="D212" s="2">
        <v>1078.5500999999999</v>
      </c>
      <c r="E212" s="28">
        <v>54599297345</v>
      </c>
      <c r="F212" s="28">
        <v>1271490</v>
      </c>
      <c r="G212" s="6">
        <v>1068478.99</v>
      </c>
      <c r="H212" s="4">
        <v>54605090067</v>
      </c>
      <c r="I212" s="4">
        <v>0</v>
      </c>
      <c r="J212" s="42">
        <v>0</v>
      </c>
      <c r="K212" s="5">
        <v>1.06E-2</v>
      </c>
      <c r="L212" s="25">
        <f t="shared" si="15"/>
        <v>1068478.99</v>
      </c>
      <c r="M212" s="25">
        <f>SUMIFS(Parametros!$P:$P,Parametros!$J:$J,'Corp-Deuda-RVG'!C212,Parametros!$I:$I,'Corp-Deuda-RVG'!N212)</f>
        <v>54704792697</v>
      </c>
      <c r="N212" s="7" t="str">
        <f>VLOOKUP(B212,Parametros!$A$1:$B$7,2,0)</f>
        <v>FONDO DE INVERSION SANTANDER DEUDA CORPORATIVA CHILE</v>
      </c>
      <c r="O212" s="32">
        <f t="shared" si="16"/>
        <v>7.1290797775271936E-3</v>
      </c>
      <c r="P212" s="33">
        <f t="shared" si="18"/>
        <v>0.71</v>
      </c>
      <c r="Q212" s="7" t="str">
        <f t="shared" si="19"/>
        <v>OK</v>
      </c>
      <c r="R212" s="39"/>
    </row>
    <row r="213" spans="1:18" s="2" customFormat="1" x14ac:dyDescent="0.2">
      <c r="A213" s="2" t="str">
        <f t="shared" si="17"/>
        <v>FONDO DE INVERSION SANTANDER DEUDA CHILE43261</v>
      </c>
      <c r="B213" s="2" t="s">
        <v>124</v>
      </c>
      <c r="C213" s="3">
        <v>43261</v>
      </c>
      <c r="D213" s="2">
        <v>1014.0705</v>
      </c>
      <c r="E213" s="28">
        <v>10099272841</v>
      </c>
      <c r="F213" s="28">
        <v>166015</v>
      </c>
      <c r="G213" s="6">
        <v>139508.4</v>
      </c>
      <c r="H213" s="4">
        <v>10099106826</v>
      </c>
      <c r="I213" s="4">
        <v>0</v>
      </c>
      <c r="J213" s="42">
        <v>415056</v>
      </c>
      <c r="K213" s="5">
        <v>5.1999999999999998E-3</v>
      </c>
      <c r="L213" s="25">
        <f t="shared" ref="L213:L238" si="20">+G213+J213</f>
        <v>554564.4</v>
      </c>
      <c r="M213" s="25">
        <f>SUMIFS(Parametros!$P:$P,Parametros!$J:$J,'Corp-Deuda-RVG'!C213,Parametros!$I:$I,'Corp-Deuda-RVG'!N213)</f>
        <v>10151696622</v>
      </c>
      <c r="N213" s="7" t="str">
        <f>VLOOKUP(B213,Parametros!$A$1:$B$7,2,0)</f>
        <v>FONDO DE INVERSION SANTANDER DEUDA CHILE</v>
      </c>
      <c r="O213" s="32">
        <f t="shared" ref="O213:O238" si="21">(L213/M213)*365</f>
        <v>1.9939130722379857E-2</v>
      </c>
      <c r="P213" s="33">
        <f t="shared" si="18"/>
        <v>1.99</v>
      </c>
      <c r="Q213" s="7" t="str">
        <f t="shared" si="19"/>
        <v>EXCESO</v>
      </c>
      <c r="R213" s="39"/>
    </row>
    <row r="214" spans="1:18" s="2" customFormat="1" x14ac:dyDescent="0.2">
      <c r="A214" s="2" t="str">
        <f t="shared" si="17"/>
        <v>FONDO DE INVERSION SANTANDER RENTA VARIABLE GLOBAL43261</v>
      </c>
      <c r="B214" s="2" t="s">
        <v>122</v>
      </c>
      <c r="C214" s="3">
        <v>43261</v>
      </c>
      <c r="D214" s="2">
        <v>1004.861</v>
      </c>
      <c r="E214" s="28">
        <v>6175522696</v>
      </c>
      <c r="F214" s="28">
        <v>253789</v>
      </c>
      <c r="G214" s="6">
        <v>213268.07</v>
      </c>
      <c r="H214" s="4">
        <v>6175268907</v>
      </c>
      <c r="I214" s="4">
        <v>0</v>
      </c>
      <c r="J214" s="42">
        <v>169197</v>
      </c>
      <c r="K214" s="5">
        <v>-6.8999999999999999E-3</v>
      </c>
      <c r="L214" s="25">
        <f t="shared" si="20"/>
        <v>382465.07</v>
      </c>
      <c r="M214" s="25">
        <f>SUMIFS(Parametros!$P:$P,Parametros!$J:$J,'Corp-Deuda-RVG'!C214,Parametros!$I:$I,'Corp-Deuda-RVG'!N214)</f>
        <v>6212198831</v>
      </c>
      <c r="N214" s="7" t="str">
        <f>VLOOKUP(B214,Parametros!$A$1:$B$7,2,0)</f>
        <v>FONDO DE INVERSION SANTANDER RENTA VARIABLE GLOBAL</v>
      </c>
      <c r="O214" s="32">
        <f t="shared" si="21"/>
        <v>2.2471874186217589E-2</v>
      </c>
      <c r="P214" s="33">
        <f t="shared" si="18"/>
        <v>2.25</v>
      </c>
      <c r="Q214" s="7" t="str">
        <f t="shared" si="19"/>
        <v>OK</v>
      </c>
      <c r="R214" s="39"/>
    </row>
    <row r="215" spans="1:18" s="2" customFormat="1" x14ac:dyDescent="0.2">
      <c r="A215" s="2" t="str">
        <f t="shared" si="17"/>
        <v>FONDO DE INVERSION SANTANDER DEUDA CORPORATIVA CHILE43262</v>
      </c>
      <c r="B215" s="2" t="s">
        <v>123</v>
      </c>
      <c r="C215" s="3">
        <v>43262</v>
      </c>
      <c r="D215" s="2">
        <v>1078.4562000000001</v>
      </c>
      <c r="E215" s="28">
        <v>54605090067</v>
      </c>
      <c r="F215" s="28">
        <v>1271625</v>
      </c>
      <c r="G215" s="6">
        <v>1068592.44</v>
      </c>
      <c r="H215" s="4">
        <v>54600336487</v>
      </c>
      <c r="I215" s="4">
        <v>0</v>
      </c>
      <c r="J215" s="42">
        <v>0</v>
      </c>
      <c r="K215" s="5">
        <v>-8.6999999999999994E-3</v>
      </c>
      <c r="L215" s="25">
        <f t="shared" si="20"/>
        <v>1068592.44</v>
      </c>
      <c r="M215" s="25">
        <f>SUMIFS(Parametros!$P:$P,Parametros!$J:$J,'Corp-Deuda-RVG'!C215,Parametros!$I:$I,'Corp-Deuda-RVG'!N215)</f>
        <v>54697572529</v>
      </c>
      <c r="N215" s="7" t="str">
        <f>VLOOKUP(B215,Parametros!$A$1:$B$7,2,0)</f>
        <v>FONDO DE INVERSION SANTANDER DEUDA CORPORATIVA CHILE</v>
      </c>
      <c r="O215" s="32">
        <f t="shared" si="21"/>
        <v>7.130777885859696E-3</v>
      </c>
      <c r="P215" s="33">
        <f t="shared" si="18"/>
        <v>0.71</v>
      </c>
      <c r="Q215" s="7" t="str">
        <f t="shared" si="19"/>
        <v>OK</v>
      </c>
      <c r="R215" s="39"/>
    </row>
    <row r="216" spans="1:18" s="2" customFormat="1" x14ac:dyDescent="0.2">
      <c r="A216" s="2" t="str">
        <f t="shared" si="17"/>
        <v>FONDO DE INVERSION SANTANDER DEUDA CHILE43262</v>
      </c>
      <c r="B216" s="2" t="s">
        <v>124</v>
      </c>
      <c r="C216" s="3">
        <v>43262</v>
      </c>
      <c r="D216" s="2">
        <v>1014.1126</v>
      </c>
      <c r="E216" s="28">
        <v>10099692483</v>
      </c>
      <c r="F216" s="28">
        <v>166022</v>
      </c>
      <c r="G216" s="6">
        <v>139514.29</v>
      </c>
      <c r="H216" s="4">
        <v>10099526461</v>
      </c>
      <c r="I216" s="4">
        <v>0</v>
      </c>
      <c r="J216" s="42">
        <v>415073</v>
      </c>
      <c r="K216" s="5">
        <v>4.1999999999999997E-3</v>
      </c>
      <c r="L216" s="25">
        <f t="shared" si="20"/>
        <v>554587.29</v>
      </c>
      <c r="M216" s="25">
        <f>SUMIFS(Parametros!$P:$P,Parametros!$J:$J,'Corp-Deuda-RVG'!C216,Parametros!$I:$I,'Corp-Deuda-RVG'!N216)</f>
        <v>10152472333</v>
      </c>
      <c r="N216" s="7" t="str">
        <f>VLOOKUP(B216,Parametros!$A$1:$B$7,2,0)</f>
        <v>FONDO DE INVERSION SANTANDER DEUDA CHILE</v>
      </c>
      <c r="O216" s="32">
        <f t="shared" si="21"/>
        <v>1.9938430188283479E-2</v>
      </c>
      <c r="P216" s="33">
        <f t="shared" si="18"/>
        <v>1.99</v>
      </c>
      <c r="Q216" s="7" t="str">
        <f t="shared" si="19"/>
        <v>EXCESO</v>
      </c>
      <c r="R216" s="39"/>
    </row>
    <row r="217" spans="1:18" s="2" customFormat="1" x14ac:dyDescent="0.2">
      <c r="A217" s="2" t="str">
        <f t="shared" si="17"/>
        <v>FONDO DE INVERSION SANTANDER RENTA VARIABLE GLOBAL43262</v>
      </c>
      <c r="B217" s="2" t="s">
        <v>122</v>
      </c>
      <c r="C217" s="3">
        <v>43262</v>
      </c>
      <c r="D217" s="2">
        <v>1010.7542999999999</v>
      </c>
      <c r="E217" s="28">
        <v>6211740875</v>
      </c>
      <c r="F217" s="28">
        <v>255277</v>
      </c>
      <c r="G217" s="6">
        <v>214518.49</v>
      </c>
      <c r="H217" s="4">
        <v>6211485598</v>
      </c>
      <c r="I217" s="4">
        <v>0</v>
      </c>
      <c r="J217" s="42">
        <v>170189</v>
      </c>
      <c r="K217" s="5">
        <v>0.58650000000000002</v>
      </c>
      <c r="L217" s="25">
        <f t="shared" si="20"/>
        <v>384707.49</v>
      </c>
      <c r="M217" s="25">
        <f>SUMIFS(Parametros!$P:$P,Parametros!$J:$J,'Corp-Deuda-RVG'!C217,Parametros!$I:$I,'Corp-Deuda-RVG'!N217)</f>
        <v>6232160903</v>
      </c>
      <c r="N217" s="7" t="str">
        <f>VLOOKUP(B217,Parametros!$A$1:$B$7,2,0)</f>
        <v>FONDO DE INVERSION SANTANDER RENTA VARIABLE GLOBAL</v>
      </c>
      <c r="O217" s="32">
        <f t="shared" si="21"/>
        <v>2.2531227295881643E-2</v>
      </c>
      <c r="P217" s="33">
        <f t="shared" si="18"/>
        <v>2.25</v>
      </c>
      <c r="Q217" s="7" t="str">
        <f t="shared" si="19"/>
        <v>OK</v>
      </c>
      <c r="R217" s="39"/>
    </row>
    <row r="218" spans="1:18" s="2" customFormat="1" x14ac:dyDescent="0.2">
      <c r="A218" s="2" t="str">
        <f t="shared" si="17"/>
        <v>FONDO DE INVERSION SANTANDER DEUDA CORPORATIVA CHILE43263</v>
      </c>
      <c r="B218" s="2" t="s">
        <v>123</v>
      </c>
      <c r="C218" s="3">
        <v>43263</v>
      </c>
      <c r="D218" s="2">
        <v>1078.82</v>
      </c>
      <c r="E218" s="28">
        <v>54600336487</v>
      </c>
      <c r="F218" s="28">
        <v>1271515</v>
      </c>
      <c r="G218" s="6">
        <v>1068500</v>
      </c>
      <c r="H218" s="4">
        <v>54618754219</v>
      </c>
      <c r="I218" s="4">
        <v>0</v>
      </c>
      <c r="J218" s="42">
        <v>0</v>
      </c>
      <c r="K218" s="5">
        <v>3.3700000000000001E-2</v>
      </c>
      <c r="L218" s="25">
        <f t="shared" si="20"/>
        <v>1068500</v>
      </c>
      <c r="M218" s="25">
        <f>SUMIFS(Parametros!$P:$P,Parametros!$J:$J,'Corp-Deuda-RVG'!C218,Parametros!$I:$I,'Corp-Deuda-RVG'!N218)</f>
        <v>54716064973</v>
      </c>
      <c r="N218" s="7" t="str">
        <f>VLOOKUP(B218,Parametros!$A$1:$B$7,2,0)</f>
        <v>FONDO DE INVERSION SANTANDER DEUDA CORPORATIVA CHILE</v>
      </c>
      <c r="O218" s="32">
        <f t="shared" si="21"/>
        <v>7.1277512407452786E-3</v>
      </c>
      <c r="P218" s="33">
        <f t="shared" si="18"/>
        <v>0.71</v>
      </c>
      <c r="Q218" s="7" t="str">
        <f t="shared" si="19"/>
        <v>OK</v>
      </c>
      <c r="R218" s="39"/>
    </row>
    <row r="219" spans="1:18" s="2" customFormat="1" x14ac:dyDescent="0.2">
      <c r="A219" s="2" t="str">
        <f t="shared" si="17"/>
        <v>FONDO DE INVERSION SANTANDER DEUDA CHILE43263</v>
      </c>
      <c r="B219" s="2" t="s">
        <v>124</v>
      </c>
      <c r="C219" s="3">
        <v>43263</v>
      </c>
      <c r="D219" s="2">
        <v>1014.2787</v>
      </c>
      <c r="E219" s="28">
        <v>10101346708</v>
      </c>
      <c r="F219" s="28">
        <v>166050</v>
      </c>
      <c r="G219" s="6">
        <v>139537.82</v>
      </c>
      <c r="H219" s="4">
        <v>10101180658</v>
      </c>
      <c r="I219" s="4">
        <v>0</v>
      </c>
      <c r="J219" s="42">
        <v>415141</v>
      </c>
      <c r="K219" s="5">
        <v>1.6400000000000001E-2</v>
      </c>
      <c r="L219" s="25">
        <f t="shared" si="20"/>
        <v>554678.82000000007</v>
      </c>
      <c r="M219" s="25">
        <f>SUMIFS(Parametros!$P:$P,Parametros!$J:$J,'Corp-Deuda-RVG'!C219,Parametros!$I:$I,'Corp-Deuda-RVG'!N219)</f>
        <v>10154541699</v>
      </c>
      <c r="N219" s="7" t="str">
        <f>VLOOKUP(B219,Parametros!$A$1:$B$7,2,0)</f>
        <v>FONDO DE INVERSION SANTANDER DEUDA CHILE</v>
      </c>
      <c r="O219" s="32">
        <f t="shared" si="21"/>
        <v>1.9937656991446267E-2</v>
      </c>
      <c r="P219" s="33">
        <f t="shared" si="18"/>
        <v>1.99</v>
      </c>
      <c r="Q219" s="7" t="str">
        <f t="shared" si="19"/>
        <v>EXCESO</v>
      </c>
      <c r="R219" s="39"/>
    </row>
    <row r="220" spans="1:18" s="2" customFormat="1" x14ac:dyDescent="0.2">
      <c r="A220" s="2" t="str">
        <f t="shared" si="17"/>
        <v>FONDO DE INVERSION SANTANDER RENTA VARIABLE GLOBAL43263</v>
      </c>
      <c r="B220" s="2" t="s">
        <v>122</v>
      </c>
      <c r="C220" s="3">
        <v>43263</v>
      </c>
      <c r="D220" s="2">
        <v>1011.1362</v>
      </c>
      <c r="E220" s="28">
        <v>6214087610</v>
      </c>
      <c r="F220" s="28">
        <v>255373</v>
      </c>
      <c r="G220" s="6">
        <v>214599.16</v>
      </c>
      <c r="H220" s="4">
        <v>6213832237</v>
      </c>
      <c r="I220" s="4">
        <v>0</v>
      </c>
      <c r="J220" s="42">
        <v>170254</v>
      </c>
      <c r="K220" s="5">
        <v>3.78E-2</v>
      </c>
      <c r="L220" s="25">
        <f t="shared" si="20"/>
        <v>384853.16000000003</v>
      </c>
      <c r="M220" s="25">
        <f>SUMIFS(Parametros!$P:$P,Parametros!$J:$J,'Corp-Deuda-RVG'!C220,Parametros!$I:$I,'Corp-Deuda-RVG'!N220)</f>
        <v>6241118072</v>
      </c>
      <c r="N220" s="7" t="str">
        <f>VLOOKUP(B220,Parametros!$A$1:$B$7,2,0)</f>
        <v>FONDO DE INVERSION SANTANDER RENTA VARIABLE GLOBAL</v>
      </c>
      <c r="O220" s="32">
        <f t="shared" si="21"/>
        <v>2.2507410015235488E-2</v>
      </c>
      <c r="P220" s="33">
        <f t="shared" si="18"/>
        <v>2.25</v>
      </c>
      <c r="Q220" s="7" t="str">
        <f t="shared" si="19"/>
        <v>OK</v>
      </c>
      <c r="R220" s="39"/>
    </row>
    <row r="221" spans="1:18" s="2" customFormat="1" x14ac:dyDescent="0.2">
      <c r="A221" s="2" t="str">
        <f t="shared" si="17"/>
        <v>FONDO DE INVERSION SANTANDER DEUDA CORPORATIVA CHILE43264</v>
      </c>
      <c r="B221" s="2" t="s">
        <v>123</v>
      </c>
      <c r="C221" s="3">
        <v>43264</v>
      </c>
      <c r="D221" s="2">
        <v>1078.9944</v>
      </c>
      <c r="E221" s="28">
        <v>54618754219</v>
      </c>
      <c r="F221" s="28">
        <v>1271944</v>
      </c>
      <c r="G221" s="6">
        <v>1068860.5</v>
      </c>
      <c r="H221" s="4">
        <v>54627583989</v>
      </c>
      <c r="I221" s="4">
        <v>0</v>
      </c>
      <c r="J221" s="42">
        <v>0</v>
      </c>
      <c r="K221" s="5">
        <v>1.6199999999999999E-2</v>
      </c>
      <c r="L221" s="25">
        <f t="shared" si="20"/>
        <v>1068860.5</v>
      </c>
      <c r="M221" s="25">
        <f>SUMIFS(Parametros!$P:$P,Parametros!$J:$J,'Corp-Deuda-RVG'!C221,Parametros!$I:$I,'Corp-Deuda-RVG'!N221)</f>
        <v>54724970006</v>
      </c>
      <c r="N221" s="7" t="str">
        <f>VLOOKUP(B221,Parametros!$A$1:$B$7,2,0)</f>
        <v>FONDO DE INVERSION SANTANDER DEUDA CORPORATIVA CHILE</v>
      </c>
      <c r="O221" s="32">
        <f t="shared" si="21"/>
        <v>7.1289958214180117E-3</v>
      </c>
      <c r="P221" s="33">
        <f t="shared" si="18"/>
        <v>0.71</v>
      </c>
      <c r="Q221" s="7" t="str">
        <f t="shared" si="19"/>
        <v>OK</v>
      </c>
      <c r="R221" s="39"/>
    </row>
    <row r="222" spans="1:18" s="2" customFormat="1" x14ac:dyDescent="0.2">
      <c r="A222" s="2" t="str">
        <f t="shared" si="17"/>
        <v>FONDO DE INVERSION SANTANDER DEUDA CHILE43264</v>
      </c>
      <c r="B222" s="2" t="s">
        <v>124</v>
      </c>
      <c r="C222" s="3">
        <v>43264</v>
      </c>
      <c r="D222" s="2">
        <v>1014.4023999999999</v>
      </c>
      <c r="E222" s="28">
        <v>10102578298</v>
      </c>
      <c r="F222" s="28">
        <v>166070</v>
      </c>
      <c r="G222" s="6">
        <v>139554.62</v>
      </c>
      <c r="H222" s="4">
        <v>10102412228</v>
      </c>
      <c r="I222" s="4">
        <v>0</v>
      </c>
      <c r="J222" s="42">
        <v>415192</v>
      </c>
      <c r="K222" s="5">
        <v>1.2200000000000001E-2</v>
      </c>
      <c r="L222" s="25">
        <f t="shared" si="20"/>
        <v>554746.62</v>
      </c>
      <c r="M222" s="25">
        <f>SUMIFS(Parametros!$P:$P,Parametros!$J:$J,'Corp-Deuda-RVG'!C222,Parametros!$I:$I,'Corp-Deuda-RVG'!N222)</f>
        <v>10156188481</v>
      </c>
      <c r="N222" s="7" t="str">
        <f>VLOOKUP(B222,Parametros!$A$1:$B$7,2,0)</f>
        <v>FONDO DE INVERSION SANTANDER DEUDA CHILE</v>
      </c>
      <c r="O222" s="32">
        <f t="shared" si="21"/>
        <v>1.9936860829119149E-2</v>
      </c>
      <c r="P222" s="33">
        <f t="shared" si="18"/>
        <v>1.99</v>
      </c>
      <c r="Q222" s="7" t="str">
        <f t="shared" si="19"/>
        <v>EXCESO</v>
      </c>
      <c r="R222" s="39"/>
    </row>
    <row r="223" spans="1:18" s="2" customFormat="1" x14ac:dyDescent="0.2">
      <c r="A223" s="2" t="str">
        <f t="shared" si="17"/>
        <v>FONDO DE INVERSION SANTANDER RENTA VARIABLE GLOBAL43264</v>
      </c>
      <c r="B223" s="2" t="s">
        <v>122</v>
      </c>
      <c r="C223" s="3">
        <v>43264</v>
      </c>
      <c r="D223" s="2">
        <v>1007.8002</v>
      </c>
      <c r="E223" s="28">
        <v>6193585851</v>
      </c>
      <c r="F223" s="28">
        <v>254531</v>
      </c>
      <c r="G223" s="6">
        <v>213891.6</v>
      </c>
      <c r="H223" s="4">
        <v>6193331320</v>
      </c>
      <c r="I223" s="4">
        <v>0</v>
      </c>
      <c r="J223" s="42">
        <v>169692</v>
      </c>
      <c r="K223" s="5">
        <v>-0.32990000000000003</v>
      </c>
      <c r="L223" s="25">
        <f t="shared" si="20"/>
        <v>383583.6</v>
      </c>
      <c r="M223" s="25">
        <f>SUMIFS(Parametros!$P:$P,Parametros!$J:$J,'Corp-Deuda-RVG'!C223,Parametros!$I:$I,'Corp-Deuda-RVG'!N223)</f>
        <v>6220786005</v>
      </c>
      <c r="N223" s="7" t="str">
        <f>VLOOKUP(B223,Parametros!$A$1:$B$7,2,0)</f>
        <v>FONDO DE INVERSION SANTANDER RENTA VARIABLE GLOBAL</v>
      </c>
      <c r="O223" s="32">
        <f t="shared" si="21"/>
        <v>2.2506482924740955E-2</v>
      </c>
      <c r="P223" s="33">
        <f t="shared" si="18"/>
        <v>2.25</v>
      </c>
      <c r="Q223" s="7" t="str">
        <f t="shared" si="19"/>
        <v>OK</v>
      </c>
      <c r="R223" s="39"/>
    </row>
    <row r="224" spans="1:18" s="2" customFormat="1" x14ac:dyDescent="0.2">
      <c r="A224" s="2" t="str">
        <f t="shared" si="17"/>
        <v>FONDO DE INVERSION SANTANDER DEUDA CORPORATIVA CHILE43265</v>
      </c>
      <c r="B224" s="2" t="s">
        <v>123</v>
      </c>
      <c r="C224" s="3">
        <v>43265</v>
      </c>
      <c r="D224" s="2">
        <v>1079.0179000000001</v>
      </c>
      <c r="E224" s="28">
        <v>54627583989</v>
      </c>
      <c r="F224" s="28">
        <v>1272149</v>
      </c>
      <c r="G224" s="6">
        <v>1069032.77</v>
      </c>
      <c r="H224" s="4">
        <v>54628773089</v>
      </c>
      <c r="I224" s="4">
        <v>0</v>
      </c>
      <c r="J224" s="42">
        <v>0</v>
      </c>
      <c r="K224" s="5">
        <v>2.2000000000000001E-3</v>
      </c>
      <c r="L224" s="25">
        <f t="shared" si="20"/>
        <v>1069032.77</v>
      </c>
      <c r="M224" s="25">
        <f>SUMIFS(Parametros!$P:$P,Parametros!$J:$J,'Corp-Deuda-RVG'!C224,Parametros!$I:$I,'Corp-Deuda-RVG'!N224)</f>
        <v>54726234147</v>
      </c>
      <c r="N224" s="7" t="str">
        <f>VLOOKUP(B224,Parametros!$A$1:$B$7,2,0)</f>
        <v>FONDO DE INVERSION SANTANDER DEUDA CORPORATIVA CHILE</v>
      </c>
      <c r="O224" s="32">
        <f t="shared" si="21"/>
        <v>7.1299801115840156E-3</v>
      </c>
      <c r="P224" s="33">
        <f t="shared" si="18"/>
        <v>0.71</v>
      </c>
      <c r="Q224" s="7" t="str">
        <f t="shared" si="19"/>
        <v>OK</v>
      </c>
      <c r="R224" s="39"/>
    </row>
    <row r="225" spans="1:18" s="2" customFormat="1" x14ac:dyDescent="0.2">
      <c r="A225" s="2" t="str">
        <f t="shared" si="17"/>
        <v>FONDO DE INVERSION SANTANDER DEUDA CHILE43265</v>
      </c>
      <c r="B225" s="2" t="s">
        <v>124</v>
      </c>
      <c r="C225" s="3">
        <v>43265</v>
      </c>
      <c r="D225" s="2">
        <v>1014.451</v>
      </c>
      <c r="E225" s="28">
        <v>10103061945</v>
      </c>
      <c r="F225" s="28">
        <v>166078</v>
      </c>
      <c r="G225" s="6">
        <v>139561.34</v>
      </c>
      <c r="H225" s="4">
        <v>10102895867</v>
      </c>
      <c r="I225" s="4">
        <v>0</v>
      </c>
      <c r="J225" s="42">
        <v>415211</v>
      </c>
      <c r="K225" s="5">
        <v>4.7999999999999996E-3</v>
      </c>
      <c r="L225" s="25">
        <f t="shared" si="20"/>
        <v>554772.34</v>
      </c>
      <c r="M225" s="25">
        <f>SUMIFS(Parametros!$P:$P,Parametros!$J:$J,'Corp-Deuda-RVG'!C225,Parametros!$I:$I,'Corp-Deuda-RVG'!N225)</f>
        <v>10157087339</v>
      </c>
      <c r="N225" s="7" t="str">
        <f>VLOOKUP(B225,Parametros!$A$1:$B$7,2,0)</f>
        <v>FONDO DE INVERSION SANTANDER DEUDA CHILE</v>
      </c>
      <c r="O225" s="32">
        <f t="shared" si="21"/>
        <v>1.9936020764781178E-2</v>
      </c>
      <c r="P225" s="33">
        <f t="shared" si="18"/>
        <v>1.99</v>
      </c>
      <c r="Q225" s="7" t="str">
        <f t="shared" si="19"/>
        <v>EXCESO</v>
      </c>
      <c r="R225" s="39"/>
    </row>
    <row r="226" spans="1:18" s="2" customFormat="1" x14ac:dyDescent="0.2">
      <c r="A226" s="2" t="str">
        <f t="shared" si="17"/>
        <v>FONDO DE INVERSION SANTANDER RENTA VARIABLE GLOBAL43265</v>
      </c>
      <c r="B226" s="2" t="s">
        <v>122</v>
      </c>
      <c r="C226" s="3">
        <v>43265</v>
      </c>
      <c r="D226" s="2">
        <v>1006.3292</v>
      </c>
      <c r="E226" s="28">
        <v>6184545543</v>
      </c>
      <c r="F226" s="28">
        <v>254159</v>
      </c>
      <c r="G226" s="6">
        <v>213578.99</v>
      </c>
      <c r="H226" s="4">
        <v>6184291384</v>
      </c>
      <c r="I226" s="4">
        <v>0</v>
      </c>
      <c r="J226" s="42">
        <v>169444</v>
      </c>
      <c r="K226" s="5">
        <v>-0.14599999999999999</v>
      </c>
      <c r="L226" s="25">
        <f t="shared" si="20"/>
        <v>383022.99</v>
      </c>
      <c r="M226" s="25">
        <f>SUMIFS(Parametros!$P:$P,Parametros!$J:$J,'Corp-Deuda-RVG'!C226,Parametros!$I:$I,'Corp-Deuda-RVG'!N226)</f>
        <v>6217245453</v>
      </c>
      <c r="N226" s="7" t="str">
        <f>VLOOKUP(B226,Parametros!$A$1:$B$7,2,0)</f>
        <v>FONDO DE INVERSION SANTANDER RENTA VARIABLE GLOBAL</v>
      </c>
      <c r="O226" s="32">
        <f t="shared" si="21"/>
        <v>2.2486387646564743E-2</v>
      </c>
      <c r="P226" s="33">
        <f t="shared" si="18"/>
        <v>2.25</v>
      </c>
      <c r="Q226" s="7" t="str">
        <f t="shared" si="19"/>
        <v>OK</v>
      </c>
      <c r="R226" s="39"/>
    </row>
    <row r="227" spans="1:18" s="2" customFormat="1" x14ac:dyDescent="0.2">
      <c r="A227" s="2" t="str">
        <f t="shared" si="17"/>
        <v>FONDO DE INVERSION SANTANDER DEUDA CORPORATIVA CHILE43266</v>
      </c>
      <c r="B227" s="2" t="s">
        <v>123</v>
      </c>
      <c r="C227" s="3">
        <v>43266</v>
      </c>
      <c r="D227" s="2">
        <v>1079.4269999999999</v>
      </c>
      <c r="E227" s="28">
        <v>54628773089</v>
      </c>
      <c r="F227" s="28">
        <v>1272177</v>
      </c>
      <c r="G227" s="6">
        <v>1069056.3</v>
      </c>
      <c r="H227" s="4">
        <v>54649485222</v>
      </c>
      <c r="I227" s="4">
        <v>0</v>
      </c>
      <c r="J227" s="42">
        <v>0</v>
      </c>
      <c r="K227" s="5">
        <v>3.7900000000000003E-2</v>
      </c>
      <c r="L227" s="25">
        <f t="shared" si="20"/>
        <v>1069056.3</v>
      </c>
      <c r="M227" s="25">
        <f>SUMIFS(Parametros!$P:$P,Parametros!$J:$J,'Corp-Deuda-RVG'!C227,Parametros!$I:$I,'Corp-Deuda-RVG'!N227)</f>
        <v>54747021172</v>
      </c>
      <c r="N227" s="7" t="str">
        <f>VLOOKUP(B227,Parametros!$A$1:$B$7,2,0)</f>
        <v>FONDO DE INVERSION SANTANDER DEUDA CORPORATIVA CHILE</v>
      </c>
      <c r="O227" s="32">
        <f t="shared" si="21"/>
        <v>7.1274297878980864E-3</v>
      </c>
      <c r="P227" s="33">
        <f t="shared" si="18"/>
        <v>0.71</v>
      </c>
      <c r="Q227" s="7" t="str">
        <f t="shared" si="19"/>
        <v>OK</v>
      </c>
      <c r="R227" s="39"/>
    </row>
    <row r="228" spans="1:18" s="2" customFormat="1" x14ac:dyDescent="0.2">
      <c r="A228" s="2" t="str">
        <f t="shared" si="17"/>
        <v>FONDO DE INVERSION SANTANDER DEUDA CHILE43266</v>
      </c>
      <c r="B228" s="2" t="s">
        <v>124</v>
      </c>
      <c r="C228" s="3">
        <v>43266</v>
      </c>
      <c r="D228" s="2">
        <v>1014.9206</v>
      </c>
      <c r="E228" s="28">
        <v>10107738646</v>
      </c>
      <c r="F228" s="28">
        <v>166155</v>
      </c>
      <c r="G228" s="6">
        <v>139626.04999999999</v>
      </c>
      <c r="H228" s="4">
        <v>10107572491</v>
      </c>
      <c r="I228" s="4">
        <v>0</v>
      </c>
      <c r="J228" s="42">
        <v>415404</v>
      </c>
      <c r="K228" s="5">
        <v>4.6300000000000001E-2</v>
      </c>
      <c r="L228" s="25">
        <f t="shared" si="20"/>
        <v>555030.05000000005</v>
      </c>
      <c r="M228" s="25">
        <f>SUMIFS(Parametros!$P:$P,Parametros!$J:$J,'Corp-Deuda-RVG'!C228,Parametros!$I:$I,'Corp-Deuda-RVG'!N228)</f>
        <v>10162179444</v>
      </c>
      <c r="N228" s="7" t="str">
        <f>VLOOKUP(B228,Parametros!$A$1:$B$7,2,0)</f>
        <v>FONDO DE INVERSION SANTANDER DEUDA CHILE</v>
      </c>
      <c r="O228" s="32">
        <f t="shared" si="21"/>
        <v>1.9935287441672934E-2</v>
      </c>
      <c r="P228" s="33">
        <f t="shared" si="18"/>
        <v>1.99</v>
      </c>
      <c r="Q228" s="7" t="str">
        <f t="shared" si="19"/>
        <v>EXCESO</v>
      </c>
      <c r="R228" s="39"/>
    </row>
    <row r="229" spans="1:18" s="2" customFormat="1" x14ac:dyDescent="0.2">
      <c r="A229" s="2" t="str">
        <f t="shared" si="17"/>
        <v>FONDO DE INVERSION SANTANDER RENTA VARIABLE GLOBAL43266</v>
      </c>
      <c r="B229" s="2" t="s">
        <v>122</v>
      </c>
      <c r="C229" s="3">
        <v>43266</v>
      </c>
      <c r="D229" s="2">
        <v>1004.8717</v>
      </c>
      <c r="E229" s="28">
        <v>6175588358</v>
      </c>
      <c r="F229" s="28">
        <v>253791</v>
      </c>
      <c r="G229" s="6">
        <v>213269.75</v>
      </c>
      <c r="H229" s="4">
        <v>6175334567</v>
      </c>
      <c r="I229" s="4">
        <v>0</v>
      </c>
      <c r="J229" s="42">
        <v>169199</v>
      </c>
      <c r="K229" s="5">
        <v>-0.14480000000000001</v>
      </c>
      <c r="L229" s="25">
        <f t="shared" si="20"/>
        <v>382468.75</v>
      </c>
      <c r="M229" s="25">
        <f>SUMIFS(Parametros!$P:$P,Parametros!$J:$J,'Corp-Deuda-RVG'!C229,Parametros!$I:$I,'Corp-Deuda-RVG'!N229)</f>
        <v>6227802401</v>
      </c>
      <c r="N229" s="7" t="str">
        <f>VLOOKUP(B229,Parametros!$A$1:$B$7,2,0)</f>
        <v>FONDO DE INVERSION SANTANDER RENTA VARIABLE GLOBAL</v>
      </c>
      <c r="O229" s="32">
        <f t="shared" si="21"/>
        <v>2.2415787265116859E-2</v>
      </c>
      <c r="P229" s="33">
        <f t="shared" si="18"/>
        <v>2.2400000000000002</v>
      </c>
      <c r="Q229" s="7" t="str">
        <f t="shared" si="19"/>
        <v>OK</v>
      </c>
      <c r="R229" s="39"/>
    </row>
    <row r="230" spans="1:18" s="2" customFormat="1" x14ac:dyDescent="0.2">
      <c r="A230" s="2" t="str">
        <f t="shared" si="17"/>
        <v>FONDO DE INVERSION SANTANDER DEUDA CORPORATIVA CHILE43267</v>
      </c>
      <c r="B230" s="2" t="s">
        <v>123</v>
      </c>
      <c r="C230" s="3">
        <v>43267</v>
      </c>
      <c r="D230" s="2">
        <v>1079.5476000000001</v>
      </c>
      <c r="E230" s="28">
        <v>54649485222</v>
      </c>
      <c r="F230" s="28">
        <v>1272659</v>
      </c>
      <c r="G230" s="6">
        <v>1069461.3400000001</v>
      </c>
      <c r="H230" s="4">
        <v>54655592267</v>
      </c>
      <c r="I230" s="4">
        <v>0</v>
      </c>
      <c r="J230" s="42">
        <v>0</v>
      </c>
      <c r="K230" s="5">
        <v>1.12E-2</v>
      </c>
      <c r="L230" s="25">
        <f t="shared" si="20"/>
        <v>1069461.3400000001</v>
      </c>
      <c r="M230" s="25">
        <f>SUMIFS(Parametros!$P:$P,Parametros!$J:$J,'Corp-Deuda-RVG'!C230,Parametros!$I:$I,'Corp-Deuda-RVG'!N230)</f>
        <v>54754475749</v>
      </c>
      <c r="N230" s="7" t="str">
        <f>VLOOKUP(B230,Parametros!$A$1:$B$7,2,0)</f>
        <v>FONDO DE INVERSION SANTANDER DEUDA CORPORATIVA CHILE</v>
      </c>
      <c r="O230" s="32">
        <f t="shared" si="21"/>
        <v>7.1291594661488317E-3</v>
      </c>
      <c r="P230" s="33">
        <f t="shared" si="18"/>
        <v>0.71</v>
      </c>
      <c r="Q230" s="7" t="str">
        <f t="shared" si="19"/>
        <v>OK</v>
      </c>
      <c r="R230" s="39"/>
    </row>
    <row r="231" spans="1:18" s="2" customFormat="1" x14ac:dyDescent="0.2">
      <c r="A231" s="2" t="str">
        <f t="shared" si="17"/>
        <v>FONDO DE INVERSION SANTANDER DEUDA CHILE43267</v>
      </c>
      <c r="B231" s="2" t="s">
        <v>124</v>
      </c>
      <c r="C231" s="3">
        <v>43267</v>
      </c>
      <c r="D231" s="2">
        <v>1014.985</v>
      </c>
      <c r="E231" s="28">
        <v>10108380950</v>
      </c>
      <c r="F231" s="28">
        <v>166165</v>
      </c>
      <c r="G231" s="6">
        <v>139634.45000000001</v>
      </c>
      <c r="H231" s="4">
        <v>10108214785</v>
      </c>
      <c r="I231" s="4">
        <v>0</v>
      </c>
      <c r="J231" s="42">
        <v>415430</v>
      </c>
      <c r="K231" s="5">
        <v>6.3E-3</v>
      </c>
      <c r="L231" s="25">
        <f t="shared" si="20"/>
        <v>555064.44999999995</v>
      </c>
      <c r="M231" s="25">
        <f>SUMIFS(Parametros!$P:$P,Parametros!$J:$J,'Corp-Deuda-RVG'!C231,Parametros!$I:$I,'Corp-Deuda-RVG'!N231)</f>
        <v>10163403333</v>
      </c>
      <c r="N231" s="7" t="str">
        <f>VLOOKUP(B231,Parametros!$A$1:$B$7,2,0)</f>
        <v>FONDO DE INVERSION SANTANDER DEUDA CHILE</v>
      </c>
      <c r="O231" s="32">
        <f t="shared" si="21"/>
        <v>1.9934122223819847E-2</v>
      </c>
      <c r="P231" s="33">
        <f t="shared" si="18"/>
        <v>1.99</v>
      </c>
      <c r="Q231" s="7" t="str">
        <f t="shared" si="19"/>
        <v>EXCESO</v>
      </c>
      <c r="R231" s="39"/>
    </row>
    <row r="232" spans="1:18" s="2" customFormat="1" x14ac:dyDescent="0.2">
      <c r="A232" s="2" t="str">
        <f t="shared" si="17"/>
        <v>FONDO DE INVERSION SANTANDER RENTA VARIABLE GLOBAL43267</v>
      </c>
      <c r="B232" s="2" t="s">
        <v>122</v>
      </c>
      <c r="C232" s="3">
        <v>43267</v>
      </c>
      <c r="D232" s="2">
        <v>1004.8029</v>
      </c>
      <c r="E232" s="28">
        <v>6175165380</v>
      </c>
      <c r="F232" s="28">
        <v>253774</v>
      </c>
      <c r="G232" s="6">
        <v>213255.46</v>
      </c>
      <c r="H232" s="4">
        <v>6174911606</v>
      </c>
      <c r="I232" s="4">
        <v>0</v>
      </c>
      <c r="J232" s="42">
        <v>169187</v>
      </c>
      <c r="K232" s="5">
        <v>-6.7999999999999996E-3</v>
      </c>
      <c r="L232" s="25">
        <f t="shared" si="20"/>
        <v>382442.45999999996</v>
      </c>
      <c r="M232" s="25">
        <f>SUMIFS(Parametros!$P:$P,Parametros!$J:$J,'Corp-Deuda-RVG'!C232,Parametros!$I:$I,'Corp-Deuda-RVG'!N232)</f>
        <v>6227802471</v>
      </c>
      <c r="N232" s="7" t="str">
        <f>VLOOKUP(B232,Parametros!$A$1:$B$7,2,0)</f>
        <v>FONDO DE INVERSION SANTANDER RENTA VARIABLE GLOBAL</v>
      </c>
      <c r="O232" s="32">
        <f t="shared" si="21"/>
        <v>2.2414246204823147E-2</v>
      </c>
      <c r="P232" s="33">
        <f t="shared" si="18"/>
        <v>2.2400000000000002</v>
      </c>
      <c r="Q232" s="7" t="str">
        <f t="shared" si="19"/>
        <v>OK</v>
      </c>
      <c r="R232" s="39"/>
    </row>
    <row r="233" spans="1:18" s="2" customFormat="1" x14ac:dyDescent="0.2">
      <c r="A233" s="2" t="str">
        <f t="shared" si="17"/>
        <v>FONDO DE INVERSION SANTANDER DEUDA CORPORATIVA CHILE43268</v>
      </c>
      <c r="B233" s="2" t="s">
        <v>123</v>
      </c>
      <c r="C233" s="3">
        <v>43268</v>
      </c>
      <c r="D233" s="2">
        <v>1079.6714999999999</v>
      </c>
      <c r="E233" s="28">
        <v>54655592267</v>
      </c>
      <c r="F233" s="28">
        <v>1272801</v>
      </c>
      <c r="G233" s="6">
        <v>1069580.67</v>
      </c>
      <c r="H233" s="4">
        <v>54661863241</v>
      </c>
      <c r="I233" s="4">
        <v>0</v>
      </c>
      <c r="J233" s="42">
        <v>0</v>
      </c>
      <c r="K233" s="5">
        <v>1.15E-2</v>
      </c>
      <c r="L233" s="25">
        <f t="shared" si="20"/>
        <v>1069580.67</v>
      </c>
      <c r="M233" s="25">
        <f>SUMIFS(Parametros!$P:$P,Parametros!$J:$J,'Corp-Deuda-RVG'!C233,Parametros!$I:$I,'Corp-Deuda-RVG'!N233)</f>
        <v>54762094405</v>
      </c>
      <c r="N233" s="7" t="str">
        <f>VLOOKUP(B233,Parametros!$A$1:$B$7,2,0)</f>
        <v>FONDO DE INVERSION SANTANDER DEUDA CORPORATIVA CHILE</v>
      </c>
      <c r="O233" s="32">
        <f t="shared" si="21"/>
        <v>7.128962995147153E-3</v>
      </c>
      <c r="P233" s="33">
        <f t="shared" si="18"/>
        <v>0.71</v>
      </c>
      <c r="Q233" s="7" t="str">
        <f t="shared" si="19"/>
        <v>OK</v>
      </c>
      <c r="R233" s="39"/>
    </row>
    <row r="234" spans="1:18" s="2" customFormat="1" x14ac:dyDescent="0.2">
      <c r="A234" s="2" t="str">
        <f t="shared" si="17"/>
        <v>FONDO DE INVERSION SANTANDER DEUDA CHILE43268</v>
      </c>
      <c r="B234" s="2" t="s">
        <v>124</v>
      </c>
      <c r="C234" s="3">
        <v>43268</v>
      </c>
      <c r="D234" s="2">
        <v>1015.0485</v>
      </c>
      <c r="E234" s="28">
        <v>10109013341</v>
      </c>
      <c r="F234" s="28">
        <v>166176</v>
      </c>
      <c r="G234" s="6">
        <v>139643.70000000001</v>
      </c>
      <c r="H234" s="4">
        <v>10108847165</v>
      </c>
      <c r="I234" s="4">
        <v>0</v>
      </c>
      <c r="J234" s="42">
        <v>415456</v>
      </c>
      <c r="K234" s="5">
        <v>6.3E-3</v>
      </c>
      <c r="L234" s="25">
        <f t="shared" si="20"/>
        <v>555099.69999999995</v>
      </c>
      <c r="M234" s="25">
        <f>SUMIFS(Parametros!$P:$P,Parametros!$J:$J,'Corp-Deuda-RVG'!C234,Parametros!$I:$I,'Corp-Deuda-RVG'!N234)</f>
        <v>10164617345</v>
      </c>
      <c r="N234" s="7" t="str">
        <f>VLOOKUP(B234,Parametros!$A$1:$B$7,2,0)</f>
        <v>FONDO DE INVERSION SANTANDER DEUDA CHILE</v>
      </c>
      <c r="O234" s="32">
        <f t="shared" si="21"/>
        <v>1.993300717804837E-2</v>
      </c>
      <c r="P234" s="33">
        <f t="shared" si="18"/>
        <v>1.99</v>
      </c>
      <c r="Q234" s="7" t="str">
        <f t="shared" si="19"/>
        <v>EXCESO</v>
      </c>
      <c r="R234" s="39"/>
    </row>
    <row r="235" spans="1:18" s="2" customFormat="1" x14ac:dyDescent="0.2">
      <c r="A235" s="2" t="str">
        <f t="shared" si="17"/>
        <v>FONDO DE INVERSION SANTANDER RENTA VARIABLE GLOBAL43268</v>
      </c>
      <c r="B235" s="2" t="s">
        <v>122</v>
      </c>
      <c r="C235" s="3">
        <v>43268</v>
      </c>
      <c r="D235" s="2">
        <v>1004.7341</v>
      </c>
      <c r="E235" s="28">
        <v>6174742430</v>
      </c>
      <c r="F235" s="28">
        <v>253757</v>
      </c>
      <c r="G235" s="6">
        <v>213241.18</v>
      </c>
      <c r="H235" s="4">
        <v>6174488673</v>
      </c>
      <c r="I235" s="4">
        <v>0</v>
      </c>
      <c r="J235" s="42">
        <v>169176</v>
      </c>
      <c r="K235" s="5">
        <v>-6.7999999999999996E-3</v>
      </c>
      <c r="L235" s="25">
        <f t="shared" si="20"/>
        <v>382417.18</v>
      </c>
      <c r="M235" s="25">
        <f>SUMIFS(Parametros!$P:$P,Parametros!$J:$J,'Corp-Deuda-RVG'!C235,Parametros!$I:$I,'Corp-Deuda-RVG'!N235)</f>
        <v>6227802471</v>
      </c>
      <c r="N235" s="7" t="str">
        <f>VLOOKUP(B235,Parametros!$A$1:$B$7,2,0)</f>
        <v>FONDO DE INVERSION SANTANDER RENTA VARIABLE GLOBAL</v>
      </c>
      <c r="O235" s="32">
        <f t="shared" si="21"/>
        <v>2.2412764590715614E-2</v>
      </c>
      <c r="P235" s="33">
        <f t="shared" si="18"/>
        <v>2.2400000000000002</v>
      </c>
      <c r="Q235" s="7" t="str">
        <f t="shared" si="19"/>
        <v>OK</v>
      </c>
      <c r="R235" s="39"/>
    </row>
    <row r="236" spans="1:18" s="2" customFormat="1" x14ac:dyDescent="0.2">
      <c r="A236" s="2" t="str">
        <f t="shared" si="17"/>
        <v>FONDO DE INVERSION SANTANDER DEUDA CORPORATIVA CHILE43269</v>
      </c>
      <c r="B236" s="2" t="s">
        <v>123</v>
      </c>
      <c r="C236" s="3">
        <v>43269</v>
      </c>
      <c r="D236" s="2">
        <v>1080.0703000000001</v>
      </c>
      <c r="E236" s="28">
        <v>54661863241</v>
      </c>
      <c r="F236" s="28">
        <v>1272948</v>
      </c>
      <c r="G236" s="6">
        <v>1069704.2</v>
      </c>
      <c r="H236" s="4">
        <v>54682052667</v>
      </c>
      <c r="I236" s="4">
        <v>0</v>
      </c>
      <c r="J236" s="42">
        <v>0</v>
      </c>
      <c r="K236" s="5">
        <v>3.6900000000000002E-2</v>
      </c>
      <c r="L236" s="25">
        <f t="shared" si="20"/>
        <v>1069704.2</v>
      </c>
      <c r="M236" s="25">
        <f>SUMIFS(Parametros!$P:$P,Parametros!$J:$J,'Corp-Deuda-RVG'!C236,Parametros!$I:$I,'Corp-Deuda-RVG'!N236)</f>
        <v>54779532194</v>
      </c>
      <c r="N236" s="7" t="str">
        <f>VLOOKUP(B236,Parametros!$A$1:$B$7,2,0)</f>
        <v>FONDO DE INVERSION SANTANDER DEUDA CORPORATIVA CHILE</v>
      </c>
      <c r="O236" s="32">
        <f t="shared" si="21"/>
        <v>7.1275167450729907E-3</v>
      </c>
      <c r="P236" s="33">
        <f t="shared" si="18"/>
        <v>0.71</v>
      </c>
      <c r="Q236" s="7" t="str">
        <f t="shared" si="19"/>
        <v>OK</v>
      </c>
      <c r="R236" s="39"/>
    </row>
    <row r="237" spans="1:18" s="2" customFormat="1" x14ac:dyDescent="0.2">
      <c r="A237" s="2" t="str">
        <f t="shared" si="17"/>
        <v>FONDO DE INVERSION SANTANDER DEUDA CHILE43269</v>
      </c>
      <c r="B237" s="2" t="s">
        <v>124</v>
      </c>
      <c r="C237" s="3">
        <v>43269</v>
      </c>
      <c r="D237" s="2">
        <v>1015.0561</v>
      </c>
      <c r="E237" s="28">
        <v>10109088327</v>
      </c>
      <c r="F237" s="28">
        <v>166177</v>
      </c>
      <c r="G237" s="6">
        <v>139644.54</v>
      </c>
      <c r="H237" s="4">
        <v>10108922150</v>
      </c>
      <c r="I237" s="4">
        <v>0</v>
      </c>
      <c r="J237" s="42">
        <v>415459</v>
      </c>
      <c r="K237" s="5">
        <v>6.9999999999999999E-4</v>
      </c>
      <c r="L237" s="25">
        <f t="shared" si="20"/>
        <v>555103.54</v>
      </c>
      <c r="M237" s="25">
        <f>SUMIFS(Parametros!$P:$P,Parametros!$J:$J,'Corp-Deuda-RVG'!C237,Parametros!$I:$I,'Corp-Deuda-RVG'!N237)</f>
        <v>10164723575</v>
      </c>
      <c r="N237" s="7" t="str">
        <f>VLOOKUP(B237,Parametros!$A$1:$B$7,2,0)</f>
        <v>FONDO DE INVERSION SANTANDER DEUDA CHILE</v>
      </c>
      <c r="O237" s="32">
        <f t="shared" si="21"/>
        <v>1.9932936749831882E-2</v>
      </c>
      <c r="P237" s="33">
        <f t="shared" si="18"/>
        <v>1.99</v>
      </c>
      <c r="Q237" s="7" t="str">
        <f t="shared" si="19"/>
        <v>EXCESO</v>
      </c>
      <c r="R237" s="39"/>
    </row>
    <row r="238" spans="1:18" s="2" customFormat="1" x14ac:dyDescent="0.2">
      <c r="A238" s="2" t="str">
        <f t="shared" si="17"/>
        <v>FONDO DE INVERSION SANTANDER RENTA VARIABLE GLOBAL43269</v>
      </c>
      <c r="B238" s="2" t="s">
        <v>122</v>
      </c>
      <c r="C238" s="3">
        <v>43269</v>
      </c>
      <c r="D238" s="2">
        <v>1000.0357</v>
      </c>
      <c r="E238" s="28">
        <v>6145868134</v>
      </c>
      <c r="F238" s="28">
        <v>252570</v>
      </c>
      <c r="G238" s="6">
        <v>212243.7</v>
      </c>
      <c r="H238" s="4">
        <v>6145615564</v>
      </c>
      <c r="I238" s="4">
        <v>0</v>
      </c>
      <c r="J238" s="42">
        <v>168385</v>
      </c>
      <c r="K238" s="5">
        <v>-0.46760000000000002</v>
      </c>
      <c r="L238" s="25">
        <f t="shared" si="20"/>
        <v>380628.7</v>
      </c>
      <c r="M238" s="25">
        <f>SUMIFS(Parametros!$P:$P,Parametros!$J:$J,'Corp-Deuda-RVG'!C238,Parametros!$I:$I,'Corp-Deuda-RVG'!N238)</f>
        <v>6205637649</v>
      </c>
      <c r="N238" s="7" t="str">
        <f>VLOOKUP(B238,Parametros!$A$1:$B$7,2,0)</f>
        <v>FONDO DE INVERSION SANTANDER RENTA VARIABLE GLOBAL</v>
      </c>
      <c r="O238" s="32">
        <f t="shared" si="21"/>
        <v>2.2387622893577687E-2</v>
      </c>
      <c r="P238" s="33">
        <f t="shared" si="18"/>
        <v>2.2400000000000002</v>
      </c>
      <c r="Q238" s="7" t="str">
        <f t="shared" si="19"/>
        <v>OK</v>
      </c>
      <c r="R238" s="39"/>
    </row>
    <row r="239" spans="1:18" s="2" customFormat="1" x14ac:dyDescent="0.2">
      <c r="A239" s="2" t="str">
        <f t="shared" si="17"/>
        <v>FONDO DE INVERSION SANTANDER DEUDA CORPORATIVA CHILE43270</v>
      </c>
      <c r="B239" s="2" t="s">
        <v>123</v>
      </c>
      <c r="C239" s="3">
        <v>43270</v>
      </c>
      <c r="D239" s="2">
        <v>1080.5661</v>
      </c>
      <c r="E239" s="28">
        <v>54682052667</v>
      </c>
      <c r="F239" s="28">
        <v>1273418</v>
      </c>
      <c r="G239" s="6">
        <v>1070099.1599999999</v>
      </c>
      <c r="H239" s="4">
        <v>54707156890</v>
      </c>
      <c r="I239" s="4">
        <v>0</v>
      </c>
      <c r="J239" s="42">
        <v>0</v>
      </c>
      <c r="K239" s="5">
        <v>4.5900000000000003E-2</v>
      </c>
      <c r="L239" s="25">
        <f t="shared" ref="L239:L274" si="22">+G239+J239</f>
        <v>1070099.1599999999</v>
      </c>
      <c r="M239" s="25">
        <f>SUMIFS(Parametros!$P:$P,Parametros!$J:$J,'Corp-Deuda-RVG'!C239,Parametros!$I:$I,'Corp-Deuda-RVG'!N239)</f>
        <v>55328156715</v>
      </c>
      <c r="N239" s="7" t="str">
        <f>VLOOKUP(B239,Parametros!$A$1:$B$7,2,0)</f>
        <v>FONDO DE INVERSION SANTANDER DEUDA CORPORATIVA CHILE</v>
      </c>
      <c r="O239" s="32">
        <f t="shared" ref="O239:O274" si="23">(L239/M239)*365</f>
        <v>7.0594470625859156E-3</v>
      </c>
      <c r="P239" s="33">
        <f t="shared" ref="P239:P274" si="24">ROUND(O239*100,2)</f>
        <v>0.71</v>
      </c>
      <c r="Q239" s="7" t="str">
        <f t="shared" ref="Q239:Q274" si="25">IF(B239=$S$2,IF(P239&gt;$T$2,"EXCESO","OK"),IF(B239=$S$3,IF(P239&gt;$T$3,"EXCESO","OK"),IF(B239=$S$4,IF(P239&gt;$T$4,"EXCESO","OK"),"OTRO")))</f>
        <v>OK</v>
      </c>
      <c r="R239" s="39"/>
    </row>
    <row r="240" spans="1:18" s="2" customFormat="1" x14ac:dyDescent="0.2">
      <c r="A240" s="2" t="str">
        <f t="shared" si="17"/>
        <v>FONDO DE INVERSION SANTANDER DEUDA CHILE43270</v>
      </c>
      <c r="B240" s="2" t="s">
        <v>124</v>
      </c>
      <c r="C240" s="3">
        <v>43270</v>
      </c>
      <c r="D240" s="2">
        <v>1015.3739</v>
      </c>
      <c r="E240" s="28">
        <v>10112253191</v>
      </c>
      <c r="F240" s="28">
        <v>166229</v>
      </c>
      <c r="G240" s="6">
        <v>139688.24</v>
      </c>
      <c r="H240" s="4">
        <v>10112086962</v>
      </c>
      <c r="I240" s="4">
        <v>0</v>
      </c>
      <c r="J240" s="42">
        <v>415589</v>
      </c>
      <c r="K240" s="5">
        <v>3.1300000000000001E-2</v>
      </c>
      <c r="L240" s="25">
        <f t="shared" si="22"/>
        <v>555277.24</v>
      </c>
      <c r="M240" s="25">
        <f>SUMIFS(Parametros!$P:$P,Parametros!$J:$J,'Corp-Deuda-RVG'!C240,Parametros!$I:$I,'Corp-Deuda-RVG'!N240)</f>
        <v>10325337495</v>
      </c>
      <c r="N240" s="7" t="str">
        <f>VLOOKUP(B240,Parametros!$A$1:$B$7,2,0)</f>
        <v>FONDO DE INVERSION SANTANDER DEUDA CHILE</v>
      </c>
      <c r="O240" s="32">
        <f t="shared" si="23"/>
        <v>1.9629013840772282E-2</v>
      </c>
      <c r="P240" s="33">
        <f t="shared" si="24"/>
        <v>1.96</v>
      </c>
      <c r="Q240" s="7" t="str">
        <f t="shared" si="25"/>
        <v>EXCESO</v>
      </c>
      <c r="R240" s="39"/>
    </row>
    <row r="241" spans="1:18" s="2" customFormat="1" x14ac:dyDescent="0.2">
      <c r="A241" s="2" t="str">
        <f t="shared" si="17"/>
        <v>FONDO DE INVERSION SANTANDER RENTA VARIABLE GLOBAL43270</v>
      </c>
      <c r="B241" s="2" t="s">
        <v>122</v>
      </c>
      <c r="C241" s="3">
        <v>43270</v>
      </c>
      <c r="D241" s="2">
        <v>998.08389999999997</v>
      </c>
      <c r="E241" s="28">
        <v>6133872745</v>
      </c>
      <c r="F241" s="28">
        <v>252077</v>
      </c>
      <c r="G241" s="6">
        <v>211829.41</v>
      </c>
      <c r="H241" s="4">
        <v>6133620668</v>
      </c>
      <c r="I241" s="4">
        <v>0</v>
      </c>
      <c r="J241" s="42">
        <v>168056</v>
      </c>
      <c r="K241" s="5">
        <v>-0.19520000000000001</v>
      </c>
      <c r="L241" s="25">
        <f t="shared" si="22"/>
        <v>379885.41000000003</v>
      </c>
      <c r="M241" s="25">
        <f>SUMIFS(Parametros!$P:$P,Parametros!$J:$J,'Corp-Deuda-RVG'!C241,Parametros!$I:$I,'Corp-Deuda-RVG'!N241)</f>
        <v>6197054545</v>
      </c>
      <c r="N241" s="7" t="str">
        <f>VLOOKUP(B241,Parametros!$A$1:$B$7,2,0)</f>
        <v>FONDO DE INVERSION SANTANDER RENTA VARIABLE GLOBAL</v>
      </c>
      <c r="O241" s="32">
        <f t="shared" si="23"/>
        <v>2.2374851414189063E-2</v>
      </c>
      <c r="P241" s="33">
        <f t="shared" si="24"/>
        <v>2.2400000000000002</v>
      </c>
      <c r="Q241" s="7" t="str">
        <f t="shared" si="25"/>
        <v>OK</v>
      </c>
      <c r="R241" s="39"/>
    </row>
    <row r="242" spans="1:18" s="2" customFormat="1" x14ac:dyDescent="0.2">
      <c r="A242" s="2" t="str">
        <f t="shared" si="17"/>
        <v>FONDO DE INVERSION SANTANDER DEUDA CORPORATIVA CHILE43271</v>
      </c>
      <c r="B242" s="2" t="s">
        <v>123</v>
      </c>
      <c r="C242" s="3">
        <v>43271</v>
      </c>
      <c r="D242" s="2">
        <v>1080.4581000000001</v>
      </c>
      <c r="E242" s="28">
        <v>54707156890</v>
      </c>
      <c r="F242" s="28">
        <v>1274002</v>
      </c>
      <c r="G242" s="6">
        <v>1070589.92</v>
      </c>
      <c r="H242" s="4">
        <v>54701686492</v>
      </c>
      <c r="I242" s="4">
        <v>0</v>
      </c>
      <c r="J242" s="42">
        <v>0</v>
      </c>
      <c r="K242" s="5">
        <v>-0.01</v>
      </c>
      <c r="L242" s="25">
        <f t="shared" si="22"/>
        <v>1070589.92</v>
      </c>
      <c r="M242" s="25">
        <f>SUMIFS(Parametros!$P:$P,Parametros!$J:$J,'Corp-Deuda-RVG'!C242,Parametros!$I:$I,'Corp-Deuda-RVG'!N242)</f>
        <v>54799316952</v>
      </c>
      <c r="N242" s="7" t="str">
        <f>VLOOKUP(B242,Parametros!$A$1:$B$7,2,0)</f>
        <v>FONDO DE INVERSION SANTANDER DEUDA CORPORATIVA CHILE</v>
      </c>
      <c r="O242" s="32">
        <f t="shared" si="23"/>
        <v>7.1308429107297166E-3</v>
      </c>
      <c r="P242" s="33">
        <f t="shared" si="24"/>
        <v>0.71</v>
      </c>
      <c r="Q242" s="7" t="str">
        <f t="shared" si="25"/>
        <v>OK</v>
      </c>
      <c r="R242" s="39"/>
    </row>
    <row r="243" spans="1:18" s="2" customFormat="1" x14ac:dyDescent="0.2">
      <c r="A243" s="2" t="str">
        <f t="shared" si="17"/>
        <v>FONDO DE INVERSION SANTANDER DEUDA CHILE43271</v>
      </c>
      <c r="B243" s="2" t="s">
        <v>124</v>
      </c>
      <c r="C243" s="3">
        <v>43271</v>
      </c>
      <c r="D243" s="2">
        <v>1015.2501</v>
      </c>
      <c r="E243" s="28">
        <v>10111020773</v>
      </c>
      <c r="F243" s="28">
        <v>166209</v>
      </c>
      <c r="G243" s="6">
        <v>139671.43</v>
      </c>
      <c r="H243" s="4">
        <v>10110854564</v>
      </c>
      <c r="I243" s="4">
        <v>0</v>
      </c>
      <c r="J243" s="42">
        <v>415538</v>
      </c>
      <c r="K243" s="5">
        <v>-1.2200000000000001E-2</v>
      </c>
      <c r="L243" s="25">
        <f t="shared" si="22"/>
        <v>555209.42999999993</v>
      </c>
      <c r="M243" s="25">
        <f>SUMIFS(Parametros!$P:$P,Parametros!$J:$J,'Corp-Deuda-RVG'!C243,Parametros!$I:$I,'Corp-Deuda-RVG'!N243)</f>
        <v>10167487148</v>
      </c>
      <c r="N243" s="7" t="str">
        <f>VLOOKUP(B243,Parametros!$A$1:$B$7,2,0)</f>
        <v>FONDO DE INVERSION SANTANDER DEUDA CHILE</v>
      </c>
      <c r="O243" s="32">
        <f t="shared" si="23"/>
        <v>1.9931320197425835E-2</v>
      </c>
      <c r="P243" s="33">
        <f t="shared" si="24"/>
        <v>1.99</v>
      </c>
      <c r="Q243" s="7" t="str">
        <f t="shared" si="25"/>
        <v>EXCESO</v>
      </c>
      <c r="R243" s="39"/>
    </row>
    <row r="244" spans="1:18" s="2" customFormat="1" x14ac:dyDescent="0.2">
      <c r="A244" s="2" t="str">
        <f t="shared" si="17"/>
        <v>FONDO DE INVERSION SANTANDER RENTA VARIABLE GLOBAL43271</v>
      </c>
      <c r="B244" s="2" t="s">
        <v>122</v>
      </c>
      <c r="C244" s="3">
        <v>43271</v>
      </c>
      <c r="D244" s="2">
        <v>996.43150000000003</v>
      </c>
      <c r="E244" s="28">
        <v>6123717592</v>
      </c>
      <c r="F244" s="28">
        <v>251660</v>
      </c>
      <c r="G244" s="6">
        <v>211478.99</v>
      </c>
      <c r="H244" s="4">
        <v>6123465932</v>
      </c>
      <c r="I244" s="4">
        <v>0</v>
      </c>
      <c r="J244" s="42">
        <v>167778</v>
      </c>
      <c r="K244" s="5">
        <v>-0.1656</v>
      </c>
      <c r="L244" s="25">
        <f t="shared" si="22"/>
        <v>379256.99</v>
      </c>
      <c r="M244" s="25">
        <f>SUMIFS(Parametros!$P:$P,Parametros!$J:$J,'Corp-Deuda-RVG'!C244,Parametros!$I:$I,'Corp-Deuda-RVG'!N244)</f>
        <v>6182660542</v>
      </c>
      <c r="N244" s="7" t="str">
        <f>VLOOKUP(B244,Parametros!$A$1:$B$7,2,0)</f>
        <v>FONDO DE INVERSION SANTANDER RENTA VARIABLE GLOBAL</v>
      </c>
      <c r="O244" s="32">
        <f t="shared" si="23"/>
        <v>2.2389843403115308E-2</v>
      </c>
      <c r="P244" s="33">
        <f t="shared" si="24"/>
        <v>2.2400000000000002</v>
      </c>
      <c r="Q244" s="7" t="str">
        <f t="shared" si="25"/>
        <v>OK</v>
      </c>
      <c r="R244" s="39"/>
    </row>
    <row r="245" spans="1:18" s="2" customFormat="1" x14ac:dyDescent="0.2">
      <c r="A245" s="2" t="str">
        <f t="shared" si="17"/>
        <v>FONDO DE INVERSION SANTANDER DEUDA CORPORATIVA CHILE43272</v>
      </c>
      <c r="B245" s="2" t="s">
        <v>123</v>
      </c>
      <c r="C245" s="3">
        <v>43272</v>
      </c>
      <c r="D245" s="2">
        <v>1080.6642999999999</v>
      </c>
      <c r="E245" s="28">
        <v>54701686492</v>
      </c>
      <c r="F245" s="28">
        <v>1273875</v>
      </c>
      <c r="G245" s="6">
        <v>1070483.19</v>
      </c>
      <c r="H245" s="4">
        <v>54712127018</v>
      </c>
      <c r="I245" s="4">
        <v>0</v>
      </c>
      <c r="J245" s="42">
        <v>0</v>
      </c>
      <c r="K245" s="5">
        <v>1.9099999999999999E-2</v>
      </c>
      <c r="L245" s="25">
        <f t="shared" si="22"/>
        <v>1070483.19</v>
      </c>
      <c r="M245" s="25">
        <f>SUMIFS(Parametros!$P:$P,Parametros!$J:$J,'Corp-Deuda-RVG'!C245,Parametros!$I:$I,'Corp-Deuda-RVG'!N245)</f>
        <v>54809527670</v>
      </c>
      <c r="N245" s="7" t="str">
        <f>VLOOKUP(B245,Parametros!$A$1:$B$7,2,0)</f>
        <v>FONDO DE INVERSION SANTANDER DEUDA CORPORATIVA CHILE</v>
      </c>
      <c r="O245" s="32">
        <f t="shared" si="23"/>
        <v>7.1288037127870399E-3</v>
      </c>
      <c r="P245" s="33">
        <f t="shared" si="24"/>
        <v>0.71</v>
      </c>
      <c r="Q245" s="7" t="str">
        <f t="shared" si="25"/>
        <v>OK</v>
      </c>
      <c r="R245" s="39"/>
    </row>
    <row r="246" spans="1:18" s="2" customFormat="1" x14ac:dyDescent="0.2">
      <c r="A246" s="2" t="str">
        <f t="shared" si="17"/>
        <v>FONDO DE INVERSION SANTANDER DEUDA CHILE43272</v>
      </c>
      <c r="B246" s="2" t="s">
        <v>124</v>
      </c>
      <c r="C246" s="3">
        <v>43272</v>
      </c>
      <c r="D246" s="2">
        <v>1015.3189</v>
      </c>
      <c r="E246" s="28">
        <v>10111705586</v>
      </c>
      <c r="F246" s="28">
        <v>166220</v>
      </c>
      <c r="G246" s="6">
        <v>139680.67000000001</v>
      </c>
      <c r="H246" s="4">
        <v>10111539366</v>
      </c>
      <c r="I246" s="4">
        <v>0</v>
      </c>
      <c r="J246" s="42">
        <v>415567</v>
      </c>
      <c r="K246" s="5">
        <v>6.7999999999999996E-3</v>
      </c>
      <c r="L246" s="25">
        <f t="shared" si="22"/>
        <v>555247.67000000004</v>
      </c>
      <c r="M246" s="25">
        <f>SUMIFS(Parametros!$P:$P,Parametros!$J:$J,'Corp-Deuda-RVG'!C246,Parametros!$I:$I,'Corp-Deuda-RVG'!N246)</f>
        <v>10168587528</v>
      </c>
      <c r="N246" s="7" t="str">
        <f>VLOOKUP(B246,Parametros!$A$1:$B$7,2,0)</f>
        <v>FONDO DE INVERSION SANTANDER DEUDA CHILE</v>
      </c>
      <c r="O246" s="32">
        <f t="shared" si="23"/>
        <v>1.9930535975812274E-2</v>
      </c>
      <c r="P246" s="33">
        <f t="shared" si="24"/>
        <v>1.99</v>
      </c>
      <c r="Q246" s="7" t="str">
        <f t="shared" si="25"/>
        <v>EXCESO</v>
      </c>
      <c r="R246" s="39"/>
    </row>
    <row r="247" spans="1:18" s="2" customFormat="1" x14ac:dyDescent="0.2">
      <c r="A247" s="2" t="str">
        <f t="shared" si="17"/>
        <v>FONDO DE INVERSION SANTANDER RENTA VARIABLE GLOBAL43272</v>
      </c>
      <c r="B247" s="2" t="s">
        <v>122</v>
      </c>
      <c r="C247" s="3">
        <v>43272</v>
      </c>
      <c r="D247" s="2">
        <v>990.32029999999997</v>
      </c>
      <c r="E247" s="28">
        <v>6086160327</v>
      </c>
      <c r="F247" s="28">
        <v>250116</v>
      </c>
      <c r="G247" s="6">
        <v>210181.51</v>
      </c>
      <c r="H247" s="4">
        <v>6085910211</v>
      </c>
      <c r="I247" s="4">
        <v>0</v>
      </c>
      <c r="J247" s="42">
        <v>166749</v>
      </c>
      <c r="K247" s="5">
        <v>-0.61329999999999996</v>
      </c>
      <c r="L247" s="25">
        <f t="shared" si="22"/>
        <v>376930.51</v>
      </c>
      <c r="M247" s="25">
        <f>SUMIFS(Parametros!$P:$P,Parametros!$J:$J,'Corp-Deuda-RVG'!C247,Parametros!$I:$I,'Corp-Deuda-RVG'!N247)</f>
        <v>6122926334</v>
      </c>
      <c r="N247" s="7" t="str">
        <f>VLOOKUP(B247,Parametros!$A$1:$B$7,2,0)</f>
        <v>FONDO DE INVERSION SANTANDER RENTA VARIABLE GLOBAL</v>
      </c>
      <c r="O247" s="32">
        <f t="shared" si="23"/>
        <v>2.2469588664824201E-2</v>
      </c>
      <c r="P247" s="33">
        <f t="shared" si="24"/>
        <v>2.25</v>
      </c>
      <c r="Q247" s="7" t="str">
        <f t="shared" si="25"/>
        <v>OK</v>
      </c>
      <c r="R247" s="39"/>
    </row>
    <row r="248" spans="1:18" s="2" customFormat="1" x14ac:dyDescent="0.2">
      <c r="A248" s="2" t="str">
        <f t="shared" si="17"/>
        <v>FONDO DE INVERSION SANTANDER DEUDA CORPORATIVA CHILE43273</v>
      </c>
      <c r="B248" s="2" t="s">
        <v>123</v>
      </c>
      <c r="C248" s="3">
        <v>43273</v>
      </c>
      <c r="D248" s="2">
        <v>1080.5164</v>
      </c>
      <c r="E248" s="28">
        <v>54712127018</v>
      </c>
      <c r="F248" s="28">
        <v>1274118</v>
      </c>
      <c r="G248" s="6">
        <v>1070687.3899999999</v>
      </c>
      <c r="H248" s="4">
        <v>54704637219</v>
      </c>
      <c r="I248" s="4">
        <v>0</v>
      </c>
      <c r="J248" s="42">
        <v>0</v>
      </c>
      <c r="K248" s="5">
        <v>-1.37E-2</v>
      </c>
      <c r="L248" s="25">
        <f t="shared" si="22"/>
        <v>1070687.3899999999</v>
      </c>
      <c r="M248" s="25">
        <f>SUMIFS(Parametros!$P:$P,Parametros!$J:$J,'Corp-Deuda-RVG'!C248,Parametros!$I:$I,'Corp-Deuda-RVG'!N248)</f>
        <v>54797301279</v>
      </c>
      <c r="N248" s="7" t="str">
        <f>VLOOKUP(B248,Parametros!$A$1:$B$7,2,0)</f>
        <v>FONDO DE INVERSION SANTANDER DEUDA CORPORATIVA CHILE</v>
      </c>
      <c r="O248" s="32">
        <f t="shared" si="23"/>
        <v>7.1317544519252955E-3</v>
      </c>
      <c r="P248" s="33">
        <f t="shared" si="24"/>
        <v>0.71</v>
      </c>
      <c r="Q248" s="7" t="str">
        <f t="shared" si="25"/>
        <v>OK</v>
      </c>
      <c r="R248" s="39"/>
    </row>
    <row r="249" spans="1:18" s="2" customFormat="1" x14ac:dyDescent="0.2">
      <c r="A249" s="2" t="str">
        <f t="shared" si="17"/>
        <v>FONDO DE INVERSION SANTANDER DEUDA CHILE43273</v>
      </c>
      <c r="B249" s="2" t="s">
        <v>124</v>
      </c>
      <c r="C249" s="3">
        <v>43273</v>
      </c>
      <c r="D249" s="2">
        <v>1015.1604</v>
      </c>
      <c r="E249" s="28">
        <v>10110126965</v>
      </c>
      <c r="F249" s="28">
        <v>166194</v>
      </c>
      <c r="G249" s="6">
        <v>139658.82</v>
      </c>
      <c r="H249" s="4">
        <v>10109960771</v>
      </c>
      <c r="I249" s="4">
        <v>0</v>
      </c>
      <c r="J249" s="42">
        <v>415502</v>
      </c>
      <c r="K249" s="5">
        <v>-1.5599999999999999E-2</v>
      </c>
      <c r="L249" s="25">
        <f t="shared" si="22"/>
        <v>555160.82000000007</v>
      </c>
      <c r="M249" s="25">
        <f>SUMIFS(Parametros!$P:$P,Parametros!$J:$J,'Corp-Deuda-RVG'!C249,Parametros!$I:$I,'Corp-Deuda-RVG'!N249)</f>
        <v>10164243749</v>
      </c>
      <c r="N249" s="7" t="str">
        <f>VLOOKUP(B249,Parametros!$A$1:$B$7,2,0)</f>
        <v>FONDO DE INVERSION SANTANDER DEUDA CHILE</v>
      </c>
      <c r="O249" s="32">
        <f t="shared" si="23"/>
        <v>1.9935934665078842E-2</v>
      </c>
      <c r="P249" s="33">
        <f t="shared" si="24"/>
        <v>1.99</v>
      </c>
      <c r="Q249" s="7" t="str">
        <f t="shared" si="25"/>
        <v>EXCESO</v>
      </c>
      <c r="R249" s="39"/>
    </row>
    <row r="250" spans="1:18" s="2" customFormat="1" x14ac:dyDescent="0.2">
      <c r="A250" s="2" t="str">
        <f t="shared" si="17"/>
        <v>FONDO DE INVERSION SANTANDER RENTA VARIABLE GLOBAL43273</v>
      </c>
      <c r="B250" s="2" t="s">
        <v>122</v>
      </c>
      <c r="C250" s="3">
        <v>43273</v>
      </c>
      <c r="D250" s="2">
        <v>991.24789999999996</v>
      </c>
      <c r="E250" s="28">
        <v>6091861451</v>
      </c>
      <c r="F250" s="28">
        <v>250350</v>
      </c>
      <c r="G250" s="6">
        <v>210378.15</v>
      </c>
      <c r="H250" s="4">
        <v>6091611101</v>
      </c>
      <c r="I250" s="4">
        <v>0</v>
      </c>
      <c r="J250" s="42">
        <v>166905</v>
      </c>
      <c r="K250" s="5">
        <v>9.3700000000000006E-2</v>
      </c>
      <c r="L250" s="25">
        <f t="shared" si="22"/>
        <v>377283.15</v>
      </c>
      <c r="M250" s="25">
        <f>SUMIFS(Parametros!$P:$P,Parametros!$J:$J,'Corp-Deuda-RVG'!C250,Parametros!$I:$I,'Corp-Deuda-RVG'!N250)</f>
        <v>6110380523</v>
      </c>
      <c r="N250" s="7" t="str">
        <f>VLOOKUP(B250,Parametros!$A$1:$B$7,2,0)</f>
        <v>FONDO DE INVERSION SANTANDER RENTA VARIABLE GLOBAL</v>
      </c>
      <c r="O250" s="32">
        <f t="shared" si="23"/>
        <v>2.2536787886065994E-2</v>
      </c>
      <c r="P250" s="33">
        <f t="shared" si="24"/>
        <v>2.25</v>
      </c>
      <c r="Q250" s="7" t="str">
        <f t="shared" si="25"/>
        <v>OK</v>
      </c>
      <c r="R250" s="39"/>
    </row>
    <row r="251" spans="1:18" s="2" customFormat="1" x14ac:dyDescent="0.2">
      <c r="A251" s="2" t="str">
        <f t="shared" si="17"/>
        <v>FONDO DE INVERSION SANTANDER DEUDA CORPORATIVA CHILE43274</v>
      </c>
      <c r="B251" s="2" t="s">
        <v>123</v>
      </c>
      <c r="C251" s="3">
        <v>43274</v>
      </c>
      <c r="D251" s="2">
        <v>1080.6473000000001</v>
      </c>
      <c r="E251" s="28">
        <v>54704637219</v>
      </c>
      <c r="F251" s="28">
        <v>1273944</v>
      </c>
      <c r="G251" s="6">
        <v>1070541.18</v>
      </c>
      <c r="H251" s="4">
        <v>54711267828</v>
      </c>
      <c r="I251" s="4">
        <v>0</v>
      </c>
      <c r="J251" s="42">
        <v>0</v>
      </c>
      <c r="K251" s="5">
        <v>1.21E-2</v>
      </c>
      <c r="L251" s="25">
        <f t="shared" si="22"/>
        <v>1070541.18</v>
      </c>
      <c r="M251" s="25">
        <f>SUMIFS(Parametros!$P:$P,Parametros!$J:$J,'Corp-Deuda-RVG'!C251,Parametros!$I:$I,'Corp-Deuda-RVG'!N251)</f>
        <v>54805280781</v>
      </c>
      <c r="N251" s="7" t="str">
        <f>VLOOKUP(B251,Parametros!$A$1:$B$7,2,0)</f>
        <v>FONDO DE INVERSION SANTANDER DEUDA CORPORATIVA CHILE</v>
      </c>
      <c r="O251" s="32">
        <f t="shared" si="23"/>
        <v>7.1297423374476181E-3</v>
      </c>
      <c r="P251" s="33">
        <f t="shared" si="24"/>
        <v>0.71</v>
      </c>
      <c r="Q251" s="7" t="str">
        <f t="shared" si="25"/>
        <v>OK</v>
      </c>
      <c r="R251" s="39"/>
    </row>
    <row r="252" spans="1:18" s="2" customFormat="1" x14ac:dyDescent="0.2">
      <c r="A252" s="2" t="str">
        <f t="shared" si="17"/>
        <v>FONDO DE INVERSION SANTANDER DEUDA CHILE43274</v>
      </c>
      <c r="B252" s="2" t="s">
        <v>124</v>
      </c>
      <c r="C252" s="3">
        <v>43274</v>
      </c>
      <c r="D252" s="2">
        <v>1015.2248</v>
      </c>
      <c r="E252" s="28">
        <v>10110768323</v>
      </c>
      <c r="F252" s="28">
        <v>166204</v>
      </c>
      <c r="G252" s="6">
        <v>139667.23000000001</v>
      </c>
      <c r="H252" s="4">
        <v>10110602119</v>
      </c>
      <c r="I252" s="4">
        <v>0</v>
      </c>
      <c r="J252" s="42">
        <v>415528</v>
      </c>
      <c r="K252" s="5">
        <v>6.3E-3</v>
      </c>
      <c r="L252" s="25">
        <f t="shared" si="22"/>
        <v>555195.23</v>
      </c>
      <c r="M252" s="25">
        <f>SUMIFS(Parametros!$P:$P,Parametros!$J:$J,'Corp-Deuda-RVG'!C252,Parametros!$I:$I,'Corp-Deuda-RVG'!N252)</f>
        <v>10165466829</v>
      </c>
      <c r="N252" s="7" t="str">
        <f>VLOOKUP(B252,Parametros!$A$1:$B$7,2,0)</f>
        <v>FONDO DE INVERSION SANTANDER DEUDA CHILE</v>
      </c>
      <c r="O252" s="32">
        <f t="shared" si="23"/>
        <v>1.9934771551454147E-2</v>
      </c>
      <c r="P252" s="33">
        <f t="shared" si="24"/>
        <v>1.99</v>
      </c>
      <c r="Q252" s="7" t="str">
        <f t="shared" si="25"/>
        <v>EXCESO</v>
      </c>
      <c r="R252" s="39"/>
    </row>
    <row r="253" spans="1:18" s="2" customFormat="1" x14ac:dyDescent="0.2">
      <c r="A253" s="2" t="str">
        <f t="shared" si="17"/>
        <v>FONDO DE INVERSION SANTANDER RENTA VARIABLE GLOBAL43274</v>
      </c>
      <c r="B253" s="2" t="s">
        <v>122</v>
      </c>
      <c r="C253" s="3">
        <v>43274</v>
      </c>
      <c r="D253" s="2">
        <v>991.18</v>
      </c>
      <c r="E253" s="28">
        <v>6091444208</v>
      </c>
      <c r="F253" s="28">
        <v>250333</v>
      </c>
      <c r="G253" s="6">
        <v>210363.87</v>
      </c>
      <c r="H253" s="4">
        <v>6091193875</v>
      </c>
      <c r="I253" s="4">
        <v>0</v>
      </c>
      <c r="J253" s="42">
        <v>166893</v>
      </c>
      <c r="K253" s="5">
        <v>-6.7999999999999996E-3</v>
      </c>
      <c r="L253" s="25">
        <f t="shared" si="22"/>
        <v>377256.87</v>
      </c>
      <c r="M253" s="25">
        <f>SUMIFS(Parametros!$P:$P,Parametros!$J:$J,'Corp-Deuda-RVG'!C253,Parametros!$I:$I,'Corp-Deuda-RVG'!N253)</f>
        <v>6110380523</v>
      </c>
      <c r="N253" s="7" t="str">
        <f>VLOOKUP(B253,Parametros!$A$1:$B$7,2,0)</f>
        <v>FONDO DE INVERSION SANTANDER RENTA VARIABLE GLOBAL</v>
      </c>
      <c r="O253" s="32">
        <f t="shared" si="23"/>
        <v>2.2535218065665465E-2</v>
      </c>
      <c r="P253" s="33">
        <f t="shared" si="24"/>
        <v>2.25</v>
      </c>
      <c r="Q253" s="7" t="str">
        <f t="shared" si="25"/>
        <v>OK</v>
      </c>
      <c r="R253" s="39"/>
    </row>
    <row r="254" spans="1:18" s="2" customFormat="1" x14ac:dyDescent="0.2">
      <c r="A254" s="2" t="str">
        <f t="shared" si="17"/>
        <v>FONDO DE INVERSION SANTANDER DEUDA CORPORATIVA CHILE43275</v>
      </c>
      <c r="B254" s="2" t="s">
        <v>123</v>
      </c>
      <c r="C254" s="3">
        <v>43275</v>
      </c>
      <c r="D254" s="2">
        <v>1080.7692999999999</v>
      </c>
      <c r="E254" s="28">
        <v>54711267828</v>
      </c>
      <c r="F254" s="28">
        <v>1274098</v>
      </c>
      <c r="G254" s="6">
        <v>1070670.5900000001</v>
      </c>
      <c r="H254" s="4">
        <v>54717444912</v>
      </c>
      <c r="I254" s="4">
        <v>0</v>
      </c>
      <c r="J254" s="42">
        <v>0</v>
      </c>
      <c r="K254" s="5">
        <v>1.1299999999999999E-2</v>
      </c>
      <c r="L254" s="25">
        <f t="shared" si="22"/>
        <v>1070670.5900000001</v>
      </c>
      <c r="M254" s="25">
        <f>SUMIFS(Parametros!$P:$P,Parametros!$J:$J,'Corp-Deuda-RVG'!C254,Parametros!$I:$I,'Corp-Deuda-RVG'!N254)</f>
        <v>54812806920</v>
      </c>
      <c r="N254" s="7" t="str">
        <f>VLOOKUP(B254,Parametros!$A$1:$B$7,2,0)</f>
        <v>FONDO DE INVERSION SANTANDER DEUDA CORPORATIVA CHILE</v>
      </c>
      <c r="O254" s="32">
        <f t="shared" si="23"/>
        <v>7.1296251242956785E-3</v>
      </c>
      <c r="P254" s="33">
        <f t="shared" si="24"/>
        <v>0.71</v>
      </c>
      <c r="Q254" s="7" t="str">
        <f t="shared" si="25"/>
        <v>OK</v>
      </c>
      <c r="R254" s="39"/>
    </row>
    <row r="255" spans="1:18" s="2" customFormat="1" x14ac:dyDescent="0.2">
      <c r="A255" s="2" t="str">
        <f t="shared" si="17"/>
        <v>FONDO DE INVERSION SANTANDER DEUDA CHILE43275</v>
      </c>
      <c r="B255" s="2" t="s">
        <v>124</v>
      </c>
      <c r="C255" s="3">
        <v>43275</v>
      </c>
      <c r="D255" s="2">
        <v>1015.309</v>
      </c>
      <c r="E255" s="28">
        <v>10111607438</v>
      </c>
      <c r="F255" s="28">
        <v>166218</v>
      </c>
      <c r="G255" s="6">
        <v>139678.99</v>
      </c>
      <c r="H255" s="4">
        <v>10111441220</v>
      </c>
      <c r="I255" s="4">
        <v>0</v>
      </c>
      <c r="J255" s="42">
        <v>415563</v>
      </c>
      <c r="K255" s="5">
        <v>8.3000000000000001E-3</v>
      </c>
      <c r="L255" s="25">
        <f t="shared" si="22"/>
        <v>555241.99</v>
      </c>
      <c r="M255" s="25">
        <f>SUMIFS(Parametros!$P:$P,Parametros!$J:$J,'Corp-Deuda-RVG'!C255,Parametros!$I:$I,'Corp-Deuda-RVG'!N255)</f>
        <v>10166887711</v>
      </c>
      <c r="N255" s="7" t="str">
        <f>VLOOKUP(B255,Parametros!$A$1:$B$7,2,0)</f>
        <v>FONDO DE INVERSION SANTANDER DEUDA CHILE</v>
      </c>
      <c r="O255" s="32">
        <f t="shared" si="23"/>
        <v>1.9933664274734707E-2</v>
      </c>
      <c r="P255" s="33">
        <f t="shared" si="24"/>
        <v>1.99</v>
      </c>
      <c r="Q255" s="7" t="str">
        <f t="shared" si="25"/>
        <v>EXCESO</v>
      </c>
      <c r="R255" s="39"/>
    </row>
    <row r="256" spans="1:18" s="2" customFormat="1" x14ac:dyDescent="0.2">
      <c r="A256" s="2" t="str">
        <f t="shared" si="17"/>
        <v>FONDO DE INVERSION SANTANDER RENTA VARIABLE GLOBAL43275</v>
      </c>
      <c r="B256" s="2" t="s">
        <v>122</v>
      </c>
      <c r="C256" s="3">
        <v>43275</v>
      </c>
      <c r="D256" s="2">
        <v>991.11220000000003</v>
      </c>
      <c r="E256" s="28">
        <v>6091026993</v>
      </c>
      <c r="F256" s="28">
        <v>250316</v>
      </c>
      <c r="G256" s="6">
        <v>210349.58</v>
      </c>
      <c r="H256" s="4">
        <v>6090776677</v>
      </c>
      <c r="I256" s="4">
        <v>0</v>
      </c>
      <c r="J256" s="42">
        <v>166882</v>
      </c>
      <c r="K256" s="5">
        <v>-6.7999999999999996E-3</v>
      </c>
      <c r="L256" s="25">
        <f t="shared" si="22"/>
        <v>377231.57999999996</v>
      </c>
      <c r="M256" s="25">
        <f>SUMIFS(Parametros!$P:$P,Parametros!$J:$J,'Corp-Deuda-RVG'!C256,Parametros!$I:$I,'Corp-Deuda-RVG'!N256)</f>
        <v>6110380523</v>
      </c>
      <c r="N256" s="7" t="str">
        <f>VLOOKUP(B256,Parametros!$A$1:$B$7,2,0)</f>
        <v>FONDO DE INVERSION SANTANDER RENTA VARIABLE GLOBAL</v>
      </c>
      <c r="O256" s="32">
        <f t="shared" si="23"/>
        <v>2.2533707382334817E-2</v>
      </c>
      <c r="P256" s="33">
        <f t="shared" si="24"/>
        <v>2.25</v>
      </c>
      <c r="Q256" s="7" t="str">
        <f t="shared" si="25"/>
        <v>OK</v>
      </c>
      <c r="R256" s="39"/>
    </row>
    <row r="257" spans="1:18" s="2" customFormat="1" x14ac:dyDescent="0.2">
      <c r="A257" s="2" t="str">
        <f t="shared" si="17"/>
        <v>FONDO DE INVERSION SANTANDER DEUDA CORPORATIVA CHILE43276</v>
      </c>
      <c r="B257" s="2" t="s">
        <v>123</v>
      </c>
      <c r="C257" s="3">
        <v>43276</v>
      </c>
      <c r="D257" s="2">
        <v>1081.2963999999999</v>
      </c>
      <c r="E257" s="28">
        <v>54717444912</v>
      </c>
      <c r="F257" s="28">
        <v>1274242</v>
      </c>
      <c r="G257" s="6">
        <v>1070791.6000000001</v>
      </c>
      <c r="H257" s="4">
        <v>54744127952</v>
      </c>
      <c r="I257" s="4">
        <v>0</v>
      </c>
      <c r="J257" s="42">
        <v>0</v>
      </c>
      <c r="K257" s="5">
        <v>4.8800000000000003E-2</v>
      </c>
      <c r="L257" s="25">
        <f t="shared" si="22"/>
        <v>1070791.6000000001</v>
      </c>
      <c r="M257" s="25">
        <f>SUMIFS(Parametros!$P:$P,Parametros!$J:$J,'Corp-Deuda-RVG'!C257,Parametros!$I:$I,'Corp-Deuda-RVG'!N257)</f>
        <v>54837017036</v>
      </c>
      <c r="N257" s="7" t="str">
        <f>VLOOKUP(B257,Parametros!$A$1:$B$7,2,0)</f>
        <v>FONDO DE INVERSION SANTANDER DEUDA CORPORATIVA CHILE</v>
      </c>
      <c r="O257" s="32">
        <f t="shared" si="23"/>
        <v>7.1272829035069112E-3</v>
      </c>
      <c r="P257" s="33">
        <f t="shared" si="24"/>
        <v>0.71</v>
      </c>
      <c r="Q257" s="7" t="str">
        <f t="shared" si="25"/>
        <v>OK</v>
      </c>
      <c r="R257" s="39"/>
    </row>
    <row r="258" spans="1:18" s="2" customFormat="1" x14ac:dyDescent="0.2">
      <c r="A258" s="2" t="str">
        <f t="shared" si="17"/>
        <v>FONDO DE INVERSION SANTANDER DEUDA CHILE43276</v>
      </c>
      <c r="B258" s="2" t="s">
        <v>124</v>
      </c>
      <c r="C258" s="3">
        <v>43276</v>
      </c>
      <c r="D258" s="2">
        <v>1015.3598</v>
      </c>
      <c r="E258" s="28">
        <v>10112112933</v>
      </c>
      <c r="F258" s="28">
        <v>166227</v>
      </c>
      <c r="G258" s="6">
        <v>139686.54999999999</v>
      </c>
      <c r="H258" s="4">
        <v>10111946706</v>
      </c>
      <c r="I258" s="4">
        <v>0</v>
      </c>
      <c r="J258" s="42">
        <v>415583</v>
      </c>
      <c r="K258" s="5">
        <v>5.0000000000000001E-3</v>
      </c>
      <c r="L258" s="25">
        <f t="shared" si="22"/>
        <v>555269.55000000005</v>
      </c>
      <c r="M258" s="25">
        <f>SUMIFS(Parametros!$P:$P,Parametros!$J:$J,'Corp-Deuda-RVG'!C258,Parametros!$I:$I,'Corp-Deuda-RVG'!N258)</f>
        <v>10167476391</v>
      </c>
      <c r="N258" s="7" t="str">
        <f>VLOOKUP(B258,Parametros!$A$1:$B$7,2,0)</f>
        <v>FONDO DE INVERSION SANTANDER DEUDA CHILE</v>
      </c>
      <c r="O258" s="32">
        <f t="shared" si="23"/>
        <v>1.9933499519054848E-2</v>
      </c>
      <c r="P258" s="33">
        <f t="shared" si="24"/>
        <v>1.99</v>
      </c>
      <c r="Q258" s="7" t="str">
        <f t="shared" si="25"/>
        <v>EXCESO</v>
      </c>
      <c r="R258" s="39"/>
    </row>
    <row r="259" spans="1:18" s="2" customFormat="1" x14ac:dyDescent="0.2">
      <c r="A259" s="2" t="str">
        <f t="shared" ref="A259:A274" si="26">N259&amp;C259</f>
        <v>FONDO DE INVERSION SANTANDER RENTA VARIABLE GLOBAL43276</v>
      </c>
      <c r="B259" s="2" t="s">
        <v>122</v>
      </c>
      <c r="C259" s="3">
        <v>43276</v>
      </c>
      <c r="D259" s="2">
        <v>980.56560000000002</v>
      </c>
      <c r="E259" s="28">
        <v>6026211517</v>
      </c>
      <c r="F259" s="28">
        <v>247653</v>
      </c>
      <c r="G259" s="6">
        <v>208111.76</v>
      </c>
      <c r="H259" s="4">
        <v>6025963864</v>
      </c>
      <c r="I259" s="4">
        <v>0</v>
      </c>
      <c r="J259" s="42">
        <v>165106</v>
      </c>
      <c r="K259" s="5">
        <v>-1.0641</v>
      </c>
      <c r="L259" s="25">
        <f t="shared" si="22"/>
        <v>373217.76</v>
      </c>
      <c r="M259" s="25">
        <f>SUMIFS(Parametros!$P:$P,Parametros!$J:$J,'Corp-Deuda-RVG'!C259,Parametros!$I:$I,'Corp-Deuda-RVG'!N259)</f>
        <v>6045229470</v>
      </c>
      <c r="N259" s="7" t="str">
        <f>VLOOKUP(B259,Parametros!$A$1:$B$7,2,0)</f>
        <v>FONDO DE INVERSION SANTANDER RENTA VARIABLE GLOBAL</v>
      </c>
      <c r="O259" s="32">
        <f t="shared" si="23"/>
        <v>2.2534211989143894E-2</v>
      </c>
      <c r="P259" s="33">
        <f t="shared" si="24"/>
        <v>2.25</v>
      </c>
      <c r="Q259" s="7" t="str">
        <f t="shared" si="25"/>
        <v>OK</v>
      </c>
      <c r="R259" s="39"/>
    </row>
    <row r="260" spans="1:18" s="2" customFormat="1" x14ac:dyDescent="0.2">
      <c r="A260" s="2" t="str">
        <f t="shared" si="26"/>
        <v>FONDO DE INVERSION SANTANDER DEUDA CORPORATIVA CHILE43277</v>
      </c>
      <c r="B260" s="2" t="s">
        <v>123</v>
      </c>
      <c r="C260" s="3">
        <v>43277</v>
      </c>
      <c r="D260" s="2">
        <v>1081.4281000000001</v>
      </c>
      <c r="E260" s="28">
        <v>54744127952</v>
      </c>
      <c r="F260" s="28">
        <v>1274863</v>
      </c>
      <c r="G260" s="6">
        <v>1071313.45</v>
      </c>
      <c r="H260" s="4">
        <v>54750796985</v>
      </c>
      <c r="I260" s="4">
        <v>0</v>
      </c>
      <c r="J260" s="42">
        <v>0</v>
      </c>
      <c r="K260" s="5">
        <v>1.2200000000000001E-2</v>
      </c>
      <c r="L260" s="25">
        <f t="shared" si="22"/>
        <v>1071313.45</v>
      </c>
      <c r="M260" s="25">
        <f>SUMIFS(Parametros!$P:$P,Parametros!$J:$J,'Corp-Deuda-RVG'!C260,Parametros!$I:$I,'Corp-Deuda-RVG'!N260)</f>
        <v>54843364226</v>
      </c>
      <c r="N260" s="7" t="str">
        <f>VLOOKUP(B260,Parametros!$A$1:$B$7,2,0)</f>
        <v>FONDO DE INVERSION SANTANDER DEUDA CORPORATIVA CHILE</v>
      </c>
      <c r="O260" s="32">
        <f t="shared" si="23"/>
        <v>7.1299311187153942E-3</v>
      </c>
      <c r="P260" s="33">
        <f t="shared" si="24"/>
        <v>0.71</v>
      </c>
      <c r="Q260" s="7" t="str">
        <f t="shared" si="25"/>
        <v>OK</v>
      </c>
      <c r="R260" s="39"/>
    </row>
    <row r="261" spans="1:18" s="2" customFormat="1" x14ac:dyDescent="0.2">
      <c r="A261" s="2" t="str">
        <f t="shared" si="26"/>
        <v>FONDO DE INVERSION SANTANDER DEUDA CHILE43277</v>
      </c>
      <c r="B261" s="2" t="s">
        <v>124</v>
      </c>
      <c r="C261" s="3">
        <v>43277</v>
      </c>
      <c r="D261" s="2">
        <v>1015.3304000000001</v>
      </c>
      <c r="E261" s="28">
        <v>10111820233</v>
      </c>
      <c r="F261" s="28">
        <v>166222</v>
      </c>
      <c r="G261" s="6">
        <v>139682.35</v>
      </c>
      <c r="H261" s="4">
        <v>10111654011</v>
      </c>
      <c r="I261" s="4">
        <v>0</v>
      </c>
      <c r="J261" s="42">
        <v>415571</v>
      </c>
      <c r="K261" s="5">
        <v>-2.8999999999999998E-3</v>
      </c>
      <c r="L261" s="25">
        <f t="shared" si="22"/>
        <v>555253.35</v>
      </c>
      <c r="M261" s="25">
        <f>SUMIFS(Parametros!$P:$P,Parametros!$J:$J,'Corp-Deuda-RVG'!C261,Parametros!$I:$I,'Corp-Deuda-RVG'!N261)</f>
        <v>10167389812</v>
      </c>
      <c r="N261" s="7" t="str">
        <f>VLOOKUP(B261,Parametros!$A$1:$B$7,2,0)</f>
        <v>FONDO DE INVERSION SANTANDER DEUDA CHILE</v>
      </c>
      <c r="O261" s="32">
        <f t="shared" si="23"/>
        <v>1.9933087694818483E-2</v>
      </c>
      <c r="P261" s="33">
        <f t="shared" si="24"/>
        <v>1.99</v>
      </c>
      <c r="Q261" s="7" t="str">
        <f t="shared" si="25"/>
        <v>EXCESO</v>
      </c>
      <c r="R261" s="39"/>
    </row>
    <row r="262" spans="1:18" s="2" customFormat="1" x14ac:dyDescent="0.2">
      <c r="A262" s="2" t="str">
        <f t="shared" si="26"/>
        <v>FONDO DE INVERSION SANTANDER RENTA VARIABLE GLOBAL43277</v>
      </c>
      <c r="B262" s="2" t="s">
        <v>122</v>
      </c>
      <c r="C262" s="3">
        <v>43277</v>
      </c>
      <c r="D262" s="2">
        <v>982.06780000000003</v>
      </c>
      <c r="E262" s="28">
        <v>6035443848</v>
      </c>
      <c r="F262" s="28">
        <v>248032</v>
      </c>
      <c r="G262" s="6">
        <v>208430.25</v>
      </c>
      <c r="H262" s="4">
        <v>6035195816</v>
      </c>
      <c r="I262" s="4">
        <v>0</v>
      </c>
      <c r="J262" s="42">
        <v>165359</v>
      </c>
      <c r="K262" s="5">
        <v>0.1532</v>
      </c>
      <c r="L262" s="25">
        <f t="shared" si="22"/>
        <v>373789.25</v>
      </c>
      <c r="M262" s="25">
        <f>SUMIFS(Parametros!$P:$P,Parametros!$J:$J,'Corp-Deuda-RVG'!C262,Parametros!$I:$I,'Corp-Deuda-RVG'!N262)</f>
        <v>6054592385</v>
      </c>
      <c r="N262" s="7" t="str">
        <f>VLOOKUP(B262,Parametros!$A$1:$B$7,2,0)</f>
        <v>FONDO DE INVERSION SANTANDER RENTA VARIABLE GLOBAL</v>
      </c>
      <c r="O262" s="32">
        <f t="shared" si="23"/>
        <v>2.2533816906982414E-2</v>
      </c>
      <c r="P262" s="33">
        <f t="shared" si="24"/>
        <v>2.25</v>
      </c>
      <c r="Q262" s="7" t="str">
        <f t="shared" si="25"/>
        <v>OK</v>
      </c>
      <c r="R262" s="39"/>
    </row>
    <row r="263" spans="1:18" s="2" customFormat="1" x14ac:dyDescent="0.2">
      <c r="A263" s="2" t="str">
        <f t="shared" si="26"/>
        <v>FONDO DE INVERSION SANTANDER DEUDA CORPORATIVA CHILE43278</v>
      </c>
      <c r="B263" s="2" t="s">
        <v>123</v>
      </c>
      <c r="C263" s="3">
        <v>43278</v>
      </c>
      <c r="D263" s="2">
        <v>1081.2213999999999</v>
      </c>
      <c r="E263" s="28">
        <v>54750796985</v>
      </c>
      <c r="F263" s="28">
        <v>1275019</v>
      </c>
      <c r="G263" s="6">
        <v>1071444.54</v>
      </c>
      <c r="H263" s="4">
        <v>54473667232</v>
      </c>
      <c r="I263" s="4">
        <v>0</v>
      </c>
      <c r="J263" s="42">
        <v>0</v>
      </c>
      <c r="K263" s="5">
        <v>-1.9099999999999999E-2</v>
      </c>
      <c r="L263" s="25">
        <f t="shared" si="22"/>
        <v>1071444.54</v>
      </c>
      <c r="M263" s="25">
        <f>SUMIFS(Parametros!$P:$P,Parametros!$J:$J,'Corp-Deuda-RVG'!C263,Parametros!$I:$I,'Corp-Deuda-RVG'!N263)</f>
        <v>54832975577</v>
      </c>
      <c r="N263" s="7" t="str">
        <f>VLOOKUP(B263,Parametros!$A$1:$B$7,2,0)</f>
        <v>FONDO DE INVERSION SANTANDER DEUDA CORPORATIVA CHILE</v>
      </c>
      <c r="O263" s="32">
        <f t="shared" si="23"/>
        <v>7.1321545654735464E-3</v>
      </c>
      <c r="P263" s="33">
        <f t="shared" si="24"/>
        <v>0.71</v>
      </c>
      <c r="Q263" s="7" t="str">
        <f t="shared" si="25"/>
        <v>OK</v>
      </c>
      <c r="R263" s="39"/>
    </row>
    <row r="264" spans="1:18" s="2" customFormat="1" x14ac:dyDescent="0.2">
      <c r="A264" s="2" t="str">
        <f t="shared" si="26"/>
        <v>FONDO DE INVERSION SANTANDER DEUDA CHILE43278</v>
      </c>
      <c r="B264" s="2" t="s">
        <v>124</v>
      </c>
      <c r="C264" s="3">
        <v>43278</v>
      </c>
      <c r="D264" s="2">
        <v>1014.9226</v>
      </c>
      <c r="E264" s="28">
        <v>10107759231</v>
      </c>
      <c r="F264" s="28">
        <v>166155</v>
      </c>
      <c r="G264" s="6">
        <v>139626.04999999999</v>
      </c>
      <c r="H264" s="4">
        <v>10107593076</v>
      </c>
      <c r="I264" s="4">
        <v>0</v>
      </c>
      <c r="J264" s="42">
        <v>415404</v>
      </c>
      <c r="K264" s="5">
        <v>-4.02E-2</v>
      </c>
      <c r="L264" s="25">
        <f t="shared" si="22"/>
        <v>555030.05000000005</v>
      </c>
      <c r="M264" s="25">
        <f>SUMIFS(Parametros!$P:$P,Parametros!$J:$J,'Corp-Deuda-RVG'!C264,Parametros!$I:$I,'Corp-Deuda-RVG'!N264)</f>
        <v>10163744214</v>
      </c>
      <c r="N264" s="7" t="str">
        <f>VLOOKUP(B264,Parametros!$A$1:$B$7,2,0)</f>
        <v>FONDO DE INVERSION SANTANDER DEUDA CHILE</v>
      </c>
      <c r="O264" s="32">
        <f t="shared" si="23"/>
        <v>1.9932218283390972E-2</v>
      </c>
      <c r="P264" s="33">
        <f t="shared" si="24"/>
        <v>1.99</v>
      </c>
      <c r="Q264" s="7" t="str">
        <f t="shared" si="25"/>
        <v>EXCESO</v>
      </c>
      <c r="R264" s="39"/>
    </row>
    <row r="265" spans="1:18" s="2" customFormat="1" x14ac:dyDescent="0.2">
      <c r="A265" s="2" t="str">
        <f t="shared" si="26"/>
        <v>FONDO DE INVERSION SANTANDER RENTA VARIABLE GLOBAL43278</v>
      </c>
      <c r="B265" s="2" t="s">
        <v>122</v>
      </c>
      <c r="C265" s="3">
        <v>43278</v>
      </c>
      <c r="D265" s="2">
        <v>978.7527</v>
      </c>
      <c r="E265" s="28">
        <v>6015070385</v>
      </c>
      <c r="F265" s="28">
        <v>247195</v>
      </c>
      <c r="G265" s="6">
        <v>207726.89</v>
      </c>
      <c r="H265" s="4">
        <v>6014823190</v>
      </c>
      <c r="I265" s="4">
        <v>0</v>
      </c>
      <c r="J265" s="42">
        <v>164801</v>
      </c>
      <c r="K265" s="5">
        <v>-0.33760000000000001</v>
      </c>
      <c r="L265" s="25">
        <f t="shared" si="22"/>
        <v>372527.89</v>
      </c>
      <c r="M265" s="25">
        <f>SUMIFS(Parametros!$P:$P,Parametros!$J:$J,'Corp-Deuda-RVG'!C265,Parametros!$I:$I,'Corp-Deuda-RVG'!N265)</f>
        <v>6059474319</v>
      </c>
      <c r="N265" s="7" t="str">
        <f>VLOOKUP(B265,Parametros!$A$1:$B$7,2,0)</f>
        <v>FONDO DE INVERSION SANTANDER RENTA VARIABLE GLOBAL</v>
      </c>
      <c r="O265" s="32">
        <f t="shared" si="23"/>
        <v>2.2439682502431942E-2</v>
      </c>
      <c r="P265" s="33">
        <f t="shared" si="24"/>
        <v>2.2400000000000002</v>
      </c>
      <c r="Q265" s="7" t="str">
        <f t="shared" si="25"/>
        <v>OK</v>
      </c>
      <c r="R265" s="39"/>
    </row>
    <row r="266" spans="1:18" s="2" customFormat="1" x14ac:dyDescent="0.2">
      <c r="A266" s="2" t="str">
        <f t="shared" si="26"/>
        <v>FONDO DE INVERSION SANTANDER DEUDA CORPORATIVA CHILE43279</v>
      </c>
      <c r="B266" s="2" t="s">
        <v>123</v>
      </c>
      <c r="C266" s="3">
        <v>43279</v>
      </c>
      <c r="D266" s="2">
        <v>1081.2179000000001</v>
      </c>
      <c r="E266" s="28">
        <v>54473667232</v>
      </c>
      <c r="F266" s="28">
        <v>1268565</v>
      </c>
      <c r="G266" s="6">
        <v>1066021.01</v>
      </c>
      <c r="H266" s="4">
        <v>54473491479</v>
      </c>
      <c r="I266" s="4">
        <v>0</v>
      </c>
      <c r="J266" s="42">
        <v>0</v>
      </c>
      <c r="K266" s="5">
        <v>-2.9999999999999997E-4</v>
      </c>
      <c r="L266" s="25">
        <f t="shared" si="22"/>
        <v>1066021.01</v>
      </c>
      <c r="M266" s="25">
        <f>SUMIFS(Parametros!$P:$P,Parametros!$J:$J,'Corp-Deuda-RVG'!C266,Parametros!$I:$I,'Corp-Deuda-RVG'!N266)</f>
        <v>54566202034</v>
      </c>
      <c r="N266" s="7" t="str">
        <f>VLOOKUP(B266,Parametros!$A$1:$B$7,2,0)</f>
        <v>FONDO DE INVERSION SANTANDER DEUDA CORPORATIVA CHILE</v>
      </c>
      <c r="O266" s="32">
        <f t="shared" si="23"/>
        <v>7.1307449326884556E-3</v>
      </c>
      <c r="P266" s="33">
        <f t="shared" si="24"/>
        <v>0.71</v>
      </c>
      <c r="Q266" s="7" t="str">
        <f t="shared" si="25"/>
        <v>OK</v>
      </c>
      <c r="R266" s="39"/>
    </row>
    <row r="267" spans="1:18" s="2" customFormat="1" x14ac:dyDescent="0.2">
      <c r="A267" s="2" t="str">
        <f t="shared" si="26"/>
        <v>FONDO DE INVERSION SANTANDER DEUDA CHILE43279</v>
      </c>
      <c r="B267" s="2" t="s">
        <v>124</v>
      </c>
      <c r="C267" s="3">
        <v>43279</v>
      </c>
      <c r="D267" s="2">
        <v>1014.8247</v>
      </c>
      <c r="E267" s="28">
        <v>10106784302</v>
      </c>
      <c r="F267" s="28">
        <v>166139</v>
      </c>
      <c r="G267" s="6">
        <v>139612.60999999999</v>
      </c>
      <c r="H267" s="4">
        <v>10106618163</v>
      </c>
      <c r="I267" s="4">
        <v>0</v>
      </c>
      <c r="J267" s="42">
        <v>415364</v>
      </c>
      <c r="K267" s="5">
        <v>-9.5999999999999992E-3</v>
      </c>
      <c r="L267" s="25">
        <f t="shared" si="22"/>
        <v>554976.61</v>
      </c>
      <c r="M267" s="25">
        <f>SUMIFS(Parametros!$P:$P,Parametros!$J:$J,'Corp-Deuda-RVG'!C267,Parametros!$I:$I,'Corp-Deuda-RVG'!N267)</f>
        <v>10163184649</v>
      </c>
      <c r="N267" s="7" t="str">
        <f>VLOOKUP(B267,Parametros!$A$1:$B$7,2,0)</f>
        <v>FONDO DE INVERSION SANTANDER DEUDA CHILE</v>
      </c>
      <c r="O267" s="32">
        <f t="shared" si="23"/>
        <v>1.9931396471275505E-2</v>
      </c>
      <c r="P267" s="33">
        <f t="shared" si="24"/>
        <v>1.99</v>
      </c>
      <c r="Q267" s="7" t="str">
        <f t="shared" si="25"/>
        <v>EXCESO</v>
      </c>
      <c r="R267" s="39"/>
    </row>
    <row r="268" spans="1:18" s="2" customFormat="1" x14ac:dyDescent="0.2">
      <c r="A268" s="2" t="str">
        <f t="shared" si="26"/>
        <v>FONDO DE INVERSION SANTANDER RENTA VARIABLE GLOBAL43279</v>
      </c>
      <c r="B268" s="2" t="s">
        <v>122</v>
      </c>
      <c r="C268" s="3">
        <v>43279</v>
      </c>
      <c r="D268" s="2">
        <v>987.53510000000006</v>
      </c>
      <c r="E268" s="28">
        <v>6069043951</v>
      </c>
      <c r="F268" s="28">
        <v>249413</v>
      </c>
      <c r="G268" s="6">
        <v>209590.76</v>
      </c>
      <c r="H268" s="4">
        <v>6068794538</v>
      </c>
      <c r="I268" s="4">
        <v>0</v>
      </c>
      <c r="J268" s="42">
        <v>166280</v>
      </c>
      <c r="K268" s="5">
        <v>0.89729999999999999</v>
      </c>
      <c r="L268" s="25">
        <f t="shared" si="22"/>
        <v>375870.76</v>
      </c>
      <c r="M268" s="25">
        <f>SUMIFS(Parametros!$P:$P,Parametros!$J:$J,'Corp-Deuda-RVG'!C268,Parametros!$I:$I,'Corp-Deuda-RVG'!N268)</f>
        <v>6113113491</v>
      </c>
      <c r="N268" s="7" t="str">
        <f>VLOOKUP(B268,Parametros!$A$1:$B$7,2,0)</f>
        <v>FONDO DE INVERSION SANTANDER RENTA VARIABLE GLOBAL</v>
      </c>
      <c r="O268" s="32">
        <f t="shared" si="23"/>
        <v>2.2442381873325506E-2</v>
      </c>
      <c r="P268" s="33">
        <f t="shared" si="24"/>
        <v>2.2400000000000002</v>
      </c>
      <c r="Q268" s="7" t="str">
        <f t="shared" si="25"/>
        <v>OK</v>
      </c>
      <c r="R268" s="39"/>
    </row>
    <row r="269" spans="1:18" s="2" customFormat="1" x14ac:dyDescent="0.2">
      <c r="A269" s="2" t="str">
        <f t="shared" si="26"/>
        <v>FONDO DE INVERSION SANTANDER DEUDA CORPORATIVA CHILE43280</v>
      </c>
      <c r="B269" s="2" t="s">
        <v>123</v>
      </c>
      <c r="C269" s="3">
        <v>43280</v>
      </c>
      <c r="D269" s="2">
        <v>1080.7991</v>
      </c>
      <c r="E269" s="28">
        <v>54473491479</v>
      </c>
      <c r="F269" s="28">
        <v>1268561</v>
      </c>
      <c r="G269" s="6">
        <v>1066017.6499999999</v>
      </c>
      <c r="H269" s="4">
        <v>54452388172</v>
      </c>
      <c r="I269" s="4">
        <v>0</v>
      </c>
      <c r="J269" s="42">
        <v>0</v>
      </c>
      <c r="K269" s="5">
        <v>-3.8699999999999998E-2</v>
      </c>
      <c r="L269" s="25">
        <f t="shared" si="22"/>
        <v>1066017.6499999999</v>
      </c>
      <c r="M269" s="25">
        <f>SUMIFS(Parametros!$P:$P,Parametros!$J:$J,'Corp-Deuda-RVG'!C269,Parametros!$I:$I,'Corp-Deuda-RVG'!N269)</f>
        <v>54545173317</v>
      </c>
      <c r="N269" s="7" t="str">
        <f>VLOOKUP(B269,Parametros!$A$1:$B$7,2,0)</f>
        <v>FONDO DE INVERSION SANTANDER DEUDA CORPORATIVA CHILE</v>
      </c>
      <c r="O269" s="32">
        <f t="shared" si="23"/>
        <v>7.1334715537283103E-3</v>
      </c>
      <c r="P269" s="33">
        <f t="shared" si="24"/>
        <v>0.71</v>
      </c>
      <c r="Q269" s="7" t="str">
        <f t="shared" si="25"/>
        <v>OK</v>
      </c>
      <c r="R269" s="39"/>
    </row>
    <row r="270" spans="1:18" s="2" customFormat="1" x14ac:dyDescent="0.2">
      <c r="A270" s="2" t="str">
        <f t="shared" si="26"/>
        <v>FONDO DE INVERSION SANTANDER DEUDA CHILE43280</v>
      </c>
      <c r="B270" s="2" t="s">
        <v>124</v>
      </c>
      <c r="C270" s="3">
        <v>43280</v>
      </c>
      <c r="D270" s="2">
        <v>1014.5244</v>
      </c>
      <c r="E270" s="28">
        <v>10103793478</v>
      </c>
      <c r="F270" s="28">
        <v>166090</v>
      </c>
      <c r="G270" s="6">
        <v>139571.43</v>
      </c>
      <c r="H270" s="4">
        <v>10103627388</v>
      </c>
      <c r="I270" s="4">
        <v>0</v>
      </c>
      <c r="J270" s="42">
        <v>415241</v>
      </c>
      <c r="K270" s="5">
        <v>-2.9600000000000001E-2</v>
      </c>
      <c r="L270" s="25">
        <f t="shared" si="22"/>
        <v>554812.42999999993</v>
      </c>
      <c r="M270" s="25">
        <f>SUMIFS(Parametros!$P:$P,Parametros!$J:$J,'Corp-Deuda-RVG'!C270,Parametros!$I:$I,'Corp-Deuda-RVG'!N270)</f>
        <v>10160609066</v>
      </c>
      <c r="N270" s="7" t="str">
        <f>VLOOKUP(B270,Parametros!$A$1:$B$7,2,0)</f>
        <v>FONDO DE INVERSION SANTANDER DEUDA CHILE</v>
      </c>
      <c r="O270" s="32">
        <f t="shared" si="23"/>
        <v>1.9930550977267567E-2</v>
      </c>
      <c r="P270" s="33">
        <f t="shared" si="24"/>
        <v>1.99</v>
      </c>
      <c r="Q270" s="7" t="str">
        <f t="shared" si="25"/>
        <v>EXCESO</v>
      </c>
      <c r="R270" s="39"/>
    </row>
    <row r="271" spans="1:18" s="2" customFormat="1" x14ac:dyDescent="0.2">
      <c r="A271" s="2" t="str">
        <f t="shared" si="26"/>
        <v>FONDO DE INVERSION SANTANDER RENTA VARIABLE GLOBAL43280</v>
      </c>
      <c r="B271" s="2" t="s">
        <v>122</v>
      </c>
      <c r="C271" s="3">
        <v>43280</v>
      </c>
      <c r="D271" s="2">
        <v>999.35149999999999</v>
      </c>
      <c r="E271" s="28">
        <v>6141662841</v>
      </c>
      <c r="F271" s="28">
        <v>252397</v>
      </c>
      <c r="G271" s="6">
        <v>212098.32</v>
      </c>
      <c r="H271" s="4">
        <v>6141410444</v>
      </c>
      <c r="I271" s="4">
        <v>0</v>
      </c>
      <c r="J271" s="42">
        <v>168269</v>
      </c>
      <c r="K271" s="5">
        <v>1.1966000000000001</v>
      </c>
      <c r="L271" s="25">
        <f t="shared" si="22"/>
        <v>380367.32</v>
      </c>
      <c r="M271" s="25">
        <f>SUMIFS(Parametros!$P:$P,Parametros!$J:$J,'Corp-Deuda-RVG'!C271,Parametros!$I:$I,'Corp-Deuda-RVG'!N271)</f>
        <v>6160716440</v>
      </c>
      <c r="N271" s="7" t="str">
        <f>VLOOKUP(B271,Parametros!$A$1:$B$7,2,0)</f>
        <v>FONDO DE INVERSION SANTANDER RENTA VARIABLE GLOBAL</v>
      </c>
      <c r="O271" s="32">
        <f t="shared" si="23"/>
        <v>2.2535377687339236E-2</v>
      </c>
      <c r="P271" s="33">
        <f t="shared" si="24"/>
        <v>2.25</v>
      </c>
      <c r="Q271" s="7" t="str">
        <f t="shared" si="25"/>
        <v>OK</v>
      </c>
      <c r="R271" s="39"/>
    </row>
    <row r="272" spans="1:18" s="2" customFormat="1" x14ac:dyDescent="0.2">
      <c r="A272" s="2" t="str">
        <f t="shared" si="26"/>
        <v>FONDO DE INVERSION SANTANDER DEUDA CORPORATIVA CHILE43281</v>
      </c>
      <c r="B272" s="2" t="s">
        <v>123</v>
      </c>
      <c r="C272" s="3">
        <v>43281</v>
      </c>
      <c r="D272" s="2">
        <v>1080.9256</v>
      </c>
      <c r="E272" s="28">
        <v>54452388172</v>
      </c>
      <c r="F272" s="28">
        <v>1268069</v>
      </c>
      <c r="G272" s="6">
        <v>1065604.2</v>
      </c>
      <c r="H272" s="4">
        <v>54458763352</v>
      </c>
      <c r="I272" s="4">
        <v>0</v>
      </c>
      <c r="J272" s="42">
        <v>0</v>
      </c>
      <c r="K272" s="5">
        <v>1.17E-2</v>
      </c>
      <c r="L272" s="25">
        <f t="shared" si="22"/>
        <v>1065604.2</v>
      </c>
      <c r="M272" s="25">
        <f>SUMIFS(Parametros!$P:$P,Parametros!$J:$J,'Corp-Deuda-RVG'!C272,Parametros!$I:$I,'Corp-Deuda-RVG'!N272)</f>
        <v>54552891169</v>
      </c>
      <c r="N272" s="7" t="str">
        <f>VLOOKUP(B272,Parametros!$A$1:$B$7,2,0)</f>
        <v>FONDO DE INVERSION SANTANDER DEUDA CORPORATIVA CHILE</v>
      </c>
      <c r="O272" s="32">
        <f t="shared" si="23"/>
        <v>7.1296960557980576E-3</v>
      </c>
      <c r="P272" s="33">
        <f t="shared" si="24"/>
        <v>0.71</v>
      </c>
      <c r="Q272" s="7" t="str">
        <f t="shared" si="25"/>
        <v>OK</v>
      </c>
      <c r="R272" s="39"/>
    </row>
    <row r="273" spans="1:18" s="2" customFormat="1" x14ac:dyDescent="0.2">
      <c r="A273" s="2" t="str">
        <f t="shared" si="26"/>
        <v>FONDO DE INVERSION SANTANDER DEUDA CHILE43281</v>
      </c>
      <c r="B273" s="2" t="s">
        <v>124</v>
      </c>
      <c r="C273" s="3">
        <v>43281</v>
      </c>
      <c r="D273" s="2">
        <v>1014.5913</v>
      </c>
      <c r="E273" s="28">
        <v>10104459661</v>
      </c>
      <c r="F273" s="28">
        <v>166101</v>
      </c>
      <c r="G273" s="6">
        <v>139580.67000000001</v>
      </c>
      <c r="H273" s="4">
        <v>10104293560</v>
      </c>
      <c r="I273" s="4">
        <v>0</v>
      </c>
      <c r="J273" s="42">
        <v>415269</v>
      </c>
      <c r="K273" s="5">
        <v>6.6E-3</v>
      </c>
      <c r="L273" s="25">
        <f t="shared" si="22"/>
        <v>554849.67000000004</v>
      </c>
      <c r="M273" s="25">
        <f>SUMIFS(Parametros!$P:$P,Parametros!$J:$J,'Corp-Deuda-RVG'!C273,Parametros!$I:$I,'Corp-Deuda-RVG'!N273)</f>
        <v>10161856608</v>
      </c>
      <c r="N273" s="7" t="str">
        <f>VLOOKUP(B273,Parametros!$A$1:$B$7,2,0)</f>
        <v>FONDO DE INVERSION SANTANDER DEUDA CHILE</v>
      </c>
      <c r="O273" s="32">
        <f t="shared" si="23"/>
        <v>1.9929441770568233E-2</v>
      </c>
      <c r="P273" s="33">
        <f t="shared" si="24"/>
        <v>1.99</v>
      </c>
      <c r="Q273" s="7" t="str">
        <f t="shared" si="25"/>
        <v>EXCESO</v>
      </c>
      <c r="R273" s="39"/>
    </row>
    <row r="274" spans="1:18" s="2" customFormat="1" x14ac:dyDescent="0.2">
      <c r="A274" s="2" t="str">
        <f t="shared" si="26"/>
        <v>FONDO DE INVERSION SANTANDER RENTA VARIABLE GLOBAL43281</v>
      </c>
      <c r="B274" s="2" t="s">
        <v>122</v>
      </c>
      <c r="C274" s="3">
        <v>43281</v>
      </c>
      <c r="D274" s="2">
        <v>999.28300000000002</v>
      </c>
      <c r="E274" s="28">
        <v>6141242186</v>
      </c>
      <c r="F274" s="28">
        <v>252380</v>
      </c>
      <c r="G274" s="6">
        <v>212084.03</v>
      </c>
      <c r="H274" s="4">
        <v>6140989806</v>
      </c>
      <c r="I274" s="4">
        <v>0</v>
      </c>
      <c r="J274" s="42">
        <v>168258</v>
      </c>
      <c r="K274" s="5">
        <v>-6.8999999999999999E-3</v>
      </c>
      <c r="L274" s="25">
        <f t="shared" si="22"/>
        <v>380342.03</v>
      </c>
      <c r="M274" s="25">
        <f>SUMIFS(Parametros!$P:$P,Parametros!$J:$J,'Corp-Deuda-RVG'!C274,Parametros!$I:$I,'Corp-Deuda-RVG'!N274)</f>
        <v>6160716440</v>
      </c>
      <c r="N274" s="7" t="str">
        <f>VLOOKUP(B274,Parametros!$A$1:$B$7,2,0)</f>
        <v>FONDO DE INVERSION SANTANDER RENTA VARIABLE GLOBAL</v>
      </c>
      <c r="O274" s="32">
        <f t="shared" si="23"/>
        <v>2.2533879346993611E-2</v>
      </c>
      <c r="P274" s="33">
        <f t="shared" si="24"/>
        <v>2.25</v>
      </c>
      <c r="Q274" s="7" t="str">
        <f t="shared" si="25"/>
        <v>OK</v>
      </c>
      <c r="R274" s="39"/>
    </row>
    <row r="275" spans="1:18" s="2" customFormat="1" x14ac:dyDescent="0.2">
      <c r="C275" s="3"/>
      <c r="E275" s="28"/>
      <c r="F275" s="28"/>
      <c r="G275" s="6"/>
      <c r="H275" s="4"/>
      <c r="I275" s="4"/>
      <c r="J275" s="42"/>
      <c r="K275" s="5"/>
      <c r="L275" s="25"/>
      <c r="M275" s="25"/>
      <c r="N275" s="7"/>
      <c r="O275" s="32"/>
      <c r="P275" s="33"/>
      <c r="Q275" s="7"/>
      <c r="R275" s="39"/>
    </row>
    <row r="289" spans="4:4" x14ac:dyDescent="0.2">
      <c r="D289" s="44"/>
    </row>
  </sheetData>
  <sheetCalcPr fullCalcOnLoad="1"/>
  <autoFilter ref="A1:V27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13"/>
  <sheetViews>
    <sheetView showGridLines="0" tabSelected="1" zoomScaleNormal="100" workbookViewId="0">
      <selection activeCell="B7" sqref="B7:D7"/>
    </sheetView>
  </sheetViews>
  <sheetFormatPr baseColWidth="10" defaultColWidth="15.453125" defaultRowHeight="10" x14ac:dyDescent="0.2"/>
  <cols>
    <col min="1" max="1" width="6.7265625" style="1" customWidth="1"/>
    <col min="2" max="2" width="55.1796875" style="1" bestFit="1" customWidth="1"/>
    <col min="3" max="3" width="14.1796875" style="1" customWidth="1"/>
    <col min="4" max="4" width="8" style="1" bestFit="1" customWidth="1"/>
    <col min="5" max="5" width="17.81640625" style="1" bestFit="1" customWidth="1"/>
    <col min="6" max="6" width="13.54296875" style="1" bestFit="1" customWidth="1"/>
    <col min="7" max="16384" width="15.453125" style="1"/>
  </cols>
  <sheetData>
    <row r="1" spans="1:188" ht="10.5" thickBot="1" x14ac:dyDescent="0.25"/>
    <row r="2" spans="1:188" x14ac:dyDescent="0.2">
      <c r="B2" s="8" t="s">
        <v>0</v>
      </c>
      <c r="C2" s="59" t="s">
        <v>105</v>
      </c>
      <c r="D2" s="59"/>
      <c r="E2" s="59"/>
      <c r="F2" s="59"/>
      <c r="G2" s="60"/>
    </row>
    <row r="3" spans="1:188" ht="10.5" thickBot="1" x14ac:dyDescent="0.25">
      <c r="B3" s="9" t="s">
        <v>1</v>
      </c>
      <c r="C3" s="61" t="s">
        <v>2</v>
      </c>
      <c r="D3" s="61"/>
      <c r="E3" s="61"/>
      <c r="F3" s="61"/>
      <c r="G3" s="62"/>
    </row>
    <row r="6" spans="1:188" ht="10.5" thickBot="1" x14ac:dyDescent="0.25">
      <c r="E6" s="10"/>
      <c r="F6" s="10">
        <v>44105</v>
      </c>
      <c r="G6" s="10"/>
      <c r="H6" s="10">
        <v>44106</v>
      </c>
      <c r="I6" s="10"/>
      <c r="J6" s="10">
        <v>44107</v>
      </c>
      <c r="K6" s="10"/>
      <c r="L6" s="10">
        <v>44108</v>
      </c>
      <c r="M6" s="10"/>
      <c r="N6" s="10">
        <v>44109</v>
      </c>
      <c r="O6" s="10"/>
      <c r="P6" s="10">
        <v>44110</v>
      </c>
      <c r="Q6" s="10"/>
      <c r="R6" s="10">
        <v>44111</v>
      </c>
      <c r="S6" s="10"/>
      <c r="T6" s="10">
        <v>44112</v>
      </c>
      <c r="U6" s="10"/>
      <c r="V6" s="10">
        <v>44113</v>
      </c>
      <c r="W6" s="10"/>
      <c r="X6" s="10">
        <v>44114</v>
      </c>
      <c r="Y6" s="10"/>
      <c r="Z6" s="10">
        <v>44115</v>
      </c>
      <c r="AA6" s="10"/>
      <c r="AB6" s="10">
        <v>44116</v>
      </c>
      <c r="AC6" s="10"/>
      <c r="AD6" s="10">
        <v>44117</v>
      </c>
      <c r="AE6" s="10"/>
      <c r="AF6" s="10">
        <v>44118</v>
      </c>
      <c r="AG6" s="10"/>
      <c r="AH6" s="10">
        <v>44119</v>
      </c>
      <c r="AI6" s="10"/>
      <c r="AJ6" s="10">
        <v>44120</v>
      </c>
      <c r="AK6" s="10"/>
      <c r="AL6" s="10">
        <v>44121</v>
      </c>
      <c r="AM6" s="10"/>
      <c r="AN6" s="10">
        <v>44122</v>
      </c>
      <c r="AO6" s="10"/>
      <c r="AP6" s="10">
        <v>44123</v>
      </c>
      <c r="AQ6" s="10"/>
      <c r="AR6" s="10">
        <v>44124</v>
      </c>
      <c r="AS6" s="10"/>
      <c r="AT6" s="10">
        <v>44125</v>
      </c>
      <c r="AU6" s="10"/>
      <c r="AV6" s="10">
        <v>44126</v>
      </c>
      <c r="AW6" s="10"/>
      <c r="AX6" s="10">
        <v>44127</v>
      </c>
      <c r="AY6" s="10"/>
      <c r="AZ6" s="10">
        <v>44128</v>
      </c>
      <c r="BA6" s="10"/>
      <c r="BB6" s="10">
        <v>44129</v>
      </c>
      <c r="BC6" s="10"/>
      <c r="BD6" s="10">
        <v>44130</v>
      </c>
      <c r="BE6" s="10"/>
      <c r="BF6" s="10">
        <v>44131</v>
      </c>
      <c r="BG6" s="10"/>
      <c r="BH6" s="10">
        <v>44132</v>
      </c>
      <c r="BI6" s="10"/>
      <c r="BJ6" s="10">
        <v>44133</v>
      </c>
      <c r="BK6" s="10"/>
      <c r="BL6" s="10">
        <v>44134</v>
      </c>
      <c r="BM6" s="10"/>
      <c r="BN6" s="10">
        <v>44135</v>
      </c>
      <c r="BO6" s="10"/>
      <c r="BP6" s="10">
        <v>44136</v>
      </c>
      <c r="BQ6" s="10"/>
      <c r="BR6" s="10">
        <v>44137</v>
      </c>
      <c r="BS6" s="10"/>
      <c r="BT6" s="10">
        <v>44138</v>
      </c>
      <c r="BU6" s="10"/>
      <c r="BV6" s="10">
        <v>44139</v>
      </c>
      <c r="BW6" s="10"/>
      <c r="BX6" s="10">
        <v>44140</v>
      </c>
      <c r="BY6" s="10"/>
      <c r="BZ6" s="10">
        <v>44141</v>
      </c>
      <c r="CA6" s="10"/>
      <c r="CB6" s="10">
        <v>44142</v>
      </c>
      <c r="CC6" s="10"/>
      <c r="CD6" s="10">
        <v>44143</v>
      </c>
      <c r="CE6" s="10"/>
      <c r="CF6" s="10">
        <v>44144</v>
      </c>
      <c r="CG6" s="10"/>
      <c r="CH6" s="10">
        <v>44145</v>
      </c>
      <c r="CI6" s="10"/>
      <c r="CJ6" s="10">
        <v>44146</v>
      </c>
      <c r="CK6" s="10"/>
      <c r="CL6" s="10">
        <v>44147</v>
      </c>
      <c r="CM6" s="10"/>
      <c r="CN6" s="10">
        <v>44148</v>
      </c>
      <c r="CO6" s="10"/>
      <c r="CP6" s="10">
        <v>44149</v>
      </c>
      <c r="CQ6" s="10"/>
      <c r="CR6" s="10">
        <v>44150</v>
      </c>
      <c r="CS6" s="10"/>
      <c r="CT6" s="10">
        <v>44151</v>
      </c>
      <c r="CU6" s="10"/>
      <c r="CV6" s="10">
        <v>44152</v>
      </c>
      <c r="CW6" s="10"/>
      <c r="CX6" s="10">
        <v>44153</v>
      </c>
      <c r="CY6" s="10"/>
      <c r="CZ6" s="10">
        <v>44154</v>
      </c>
      <c r="DA6" s="10"/>
      <c r="DB6" s="10">
        <v>44155</v>
      </c>
      <c r="DC6" s="10"/>
      <c r="DD6" s="10">
        <v>44156</v>
      </c>
      <c r="DE6" s="10"/>
      <c r="DF6" s="10">
        <v>44157</v>
      </c>
      <c r="DG6" s="10"/>
      <c r="DH6" s="10">
        <v>44158</v>
      </c>
      <c r="DI6" s="10"/>
      <c r="DJ6" s="10">
        <v>44159</v>
      </c>
      <c r="DK6" s="10"/>
      <c r="DL6" s="10">
        <v>44160</v>
      </c>
      <c r="DM6" s="10"/>
      <c r="DN6" s="10">
        <v>44161</v>
      </c>
      <c r="DO6" s="10"/>
      <c r="DP6" s="10">
        <v>44162</v>
      </c>
      <c r="DQ6" s="10"/>
      <c r="DR6" s="10">
        <v>44163</v>
      </c>
      <c r="DS6" s="10"/>
      <c r="DT6" s="10">
        <v>44164</v>
      </c>
      <c r="DU6" s="10"/>
      <c r="DV6" s="10">
        <v>44165</v>
      </c>
      <c r="DW6" s="10"/>
      <c r="DX6" s="10">
        <v>44166</v>
      </c>
      <c r="DY6" s="10"/>
      <c r="DZ6" s="10">
        <v>44167</v>
      </c>
      <c r="EA6" s="10"/>
      <c r="EB6" s="10">
        <v>44168</v>
      </c>
      <c r="EC6" s="10"/>
      <c r="ED6" s="10">
        <v>44169</v>
      </c>
      <c r="EE6" s="10"/>
      <c r="EF6" s="10">
        <v>44170</v>
      </c>
      <c r="EG6" s="10"/>
      <c r="EH6" s="10">
        <v>44171</v>
      </c>
      <c r="EI6" s="10"/>
      <c r="EJ6" s="10">
        <v>44172</v>
      </c>
      <c r="EK6" s="10"/>
      <c r="EL6" s="10">
        <v>44173</v>
      </c>
      <c r="EM6" s="10"/>
      <c r="EN6" s="10">
        <v>44174</v>
      </c>
      <c r="EO6" s="10"/>
      <c r="EP6" s="10">
        <v>44175</v>
      </c>
      <c r="EQ6" s="10"/>
      <c r="ER6" s="10">
        <v>44176</v>
      </c>
      <c r="ES6" s="10"/>
      <c r="ET6" s="10">
        <v>44177</v>
      </c>
      <c r="EU6" s="10"/>
      <c r="EV6" s="10">
        <v>44178</v>
      </c>
      <c r="EW6" s="10"/>
      <c r="EX6" s="10">
        <v>44179</v>
      </c>
      <c r="EY6" s="10"/>
      <c r="EZ6" s="10">
        <v>44180</v>
      </c>
      <c r="FA6" s="10"/>
      <c r="FB6" s="10">
        <v>44181</v>
      </c>
      <c r="FC6" s="10"/>
      <c r="FD6" s="10">
        <v>44182</v>
      </c>
      <c r="FE6" s="10"/>
      <c r="FF6" s="10">
        <v>44183</v>
      </c>
      <c r="FG6" s="10"/>
      <c r="FH6" s="10">
        <v>44184</v>
      </c>
      <c r="FI6" s="10"/>
      <c r="FJ6" s="10">
        <v>44185</v>
      </c>
      <c r="FK6" s="10"/>
      <c r="FL6" s="10">
        <v>44186</v>
      </c>
      <c r="FM6" s="10"/>
      <c r="FN6" s="10">
        <v>44187</v>
      </c>
      <c r="FO6" s="10"/>
      <c r="FP6" s="10">
        <v>44188</v>
      </c>
      <c r="FQ6" s="10"/>
      <c r="FR6" s="10">
        <v>44189</v>
      </c>
      <c r="FS6" s="10"/>
      <c r="FT6" s="10">
        <v>44190</v>
      </c>
      <c r="FU6" s="10"/>
      <c r="FV6" s="10">
        <v>44191</v>
      </c>
      <c r="FW6" s="10"/>
      <c r="FX6" s="10">
        <v>44192</v>
      </c>
      <c r="FY6" s="10"/>
      <c r="FZ6" s="10">
        <v>44193</v>
      </c>
      <c r="GA6" s="10"/>
      <c r="GB6" s="10">
        <v>44194</v>
      </c>
      <c r="GC6" s="10"/>
      <c r="GD6" s="10">
        <v>44195</v>
      </c>
      <c r="GE6" s="10"/>
      <c r="GF6" s="10">
        <v>44196</v>
      </c>
    </row>
    <row r="7" spans="1:188" x14ac:dyDescent="0.2">
      <c r="B7" s="55" t="s">
        <v>3</v>
      </c>
      <c r="C7" s="63"/>
      <c r="D7" s="63"/>
      <c r="E7" s="55" t="s">
        <v>4</v>
      </c>
      <c r="F7" s="56"/>
      <c r="G7" s="55" t="s">
        <v>5</v>
      </c>
      <c r="H7" s="56"/>
      <c r="I7" s="55" t="s">
        <v>6</v>
      </c>
      <c r="J7" s="56"/>
      <c r="K7" s="55" t="s">
        <v>7</v>
      </c>
      <c r="L7" s="56"/>
      <c r="M7" s="55" t="s">
        <v>8</v>
      </c>
      <c r="N7" s="56"/>
      <c r="O7" s="55" t="s">
        <v>9</v>
      </c>
      <c r="P7" s="56"/>
      <c r="Q7" s="55" t="s">
        <v>10</v>
      </c>
      <c r="R7" s="56"/>
      <c r="S7" s="55" t="s">
        <v>11</v>
      </c>
      <c r="T7" s="56"/>
      <c r="U7" s="55" t="s">
        <v>12</v>
      </c>
      <c r="V7" s="56"/>
      <c r="W7" s="55" t="s">
        <v>13</v>
      </c>
      <c r="X7" s="56"/>
      <c r="Y7" s="55" t="s">
        <v>14</v>
      </c>
      <c r="Z7" s="56"/>
      <c r="AA7" s="55" t="s">
        <v>15</v>
      </c>
      <c r="AB7" s="56"/>
      <c r="AC7" s="55" t="s">
        <v>16</v>
      </c>
      <c r="AD7" s="56"/>
      <c r="AE7" s="55" t="s">
        <v>17</v>
      </c>
      <c r="AF7" s="56"/>
      <c r="AG7" s="55" t="s">
        <v>18</v>
      </c>
      <c r="AH7" s="56"/>
      <c r="AI7" s="55" t="s">
        <v>19</v>
      </c>
      <c r="AJ7" s="56"/>
      <c r="AK7" s="55" t="s">
        <v>20</v>
      </c>
      <c r="AL7" s="56"/>
      <c r="AM7" s="55" t="s">
        <v>21</v>
      </c>
      <c r="AN7" s="56"/>
      <c r="AO7" s="55" t="s">
        <v>22</v>
      </c>
      <c r="AP7" s="56"/>
      <c r="AQ7" s="55" t="s">
        <v>23</v>
      </c>
      <c r="AR7" s="56"/>
      <c r="AS7" s="55" t="s">
        <v>24</v>
      </c>
      <c r="AT7" s="56"/>
      <c r="AU7" s="55" t="s">
        <v>25</v>
      </c>
      <c r="AV7" s="56"/>
      <c r="AW7" s="55" t="s">
        <v>26</v>
      </c>
      <c r="AX7" s="56"/>
      <c r="AY7" s="55" t="s">
        <v>27</v>
      </c>
      <c r="AZ7" s="56"/>
      <c r="BA7" s="55" t="s">
        <v>28</v>
      </c>
      <c r="BB7" s="56"/>
      <c r="BC7" s="55" t="s">
        <v>29</v>
      </c>
      <c r="BD7" s="56"/>
      <c r="BE7" s="55" t="s">
        <v>30</v>
      </c>
      <c r="BF7" s="56"/>
      <c r="BG7" s="55" t="s">
        <v>31</v>
      </c>
      <c r="BH7" s="56"/>
      <c r="BI7" s="55" t="s">
        <v>32</v>
      </c>
      <c r="BJ7" s="56"/>
      <c r="BK7" s="55" t="s">
        <v>33</v>
      </c>
      <c r="BL7" s="56"/>
      <c r="BM7" s="55" t="s">
        <v>34</v>
      </c>
      <c r="BN7" s="56"/>
      <c r="BO7" s="55" t="s">
        <v>46</v>
      </c>
      <c r="BP7" s="56"/>
      <c r="BQ7" s="55" t="s">
        <v>47</v>
      </c>
      <c r="BR7" s="56"/>
      <c r="BS7" s="55" t="s">
        <v>48</v>
      </c>
      <c r="BT7" s="56"/>
      <c r="BU7" s="55" t="s">
        <v>49</v>
      </c>
      <c r="BV7" s="56"/>
      <c r="BW7" s="55" t="s">
        <v>50</v>
      </c>
      <c r="BX7" s="56"/>
      <c r="BY7" s="55" t="s">
        <v>51</v>
      </c>
      <c r="BZ7" s="56"/>
      <c r="CA7" s="55" t="s">
        <v>52</v>
      </c>
      <c r="CB7" s="56"/>
      <c r="CC7" s="55" t="s">
        <v>53</v>
      </c>
      <c r="CD7" s="56"/>
      <c r="CE7" s="55" t="s">
        <v>54</v>
      </c>
      <c r="CF7" s="56"/>
      <c r="CG7" s="55" t="s">
        <v>55</v>
      </c>
      <c r="CH7" s="56"/>
      <c r="CI7" s="55" t="s">
        <v>56</v>
      </c>
      <c r="CJ7" s="56"/>
      <c r="CK7" s="55" t="s">
        <v>57</v>
      </c>
      <c r="CL7" s="56"/>
      <c r="CM7" s="55" t="s">
        <v>58</v>
      </c>
      <c r="CN7" s="56"/>
      <c r="CO7" s="55" t="s">
        <v>59</v>
      </c>
      <c r="CP7" s="56"/>
      <c r="CQ7" s="55" t="s">
        <v>60</v>
      </c>
      <c r="CR7" s="56"/>
      <c r="CS7" s="55" t="s">
        <v>61</v>
      </c>
      <c r="CT7" s="56"/>
      <c r="CU7" s="55" t="s">
        <v>62</v>
      </c>
      <c r="CV7" s="56"/>
      <c r="CW7" s="55" t="s">
        <v>63</v>
      </c>
      <c r="CX7" s="56"/>
      <c r="CY7" s="55" t="s">
        <v>64</v>
      </c>
      <c r="CZ7" s="56"/>
      <c r="DA7" s="55" t="s">
        <v>65</v>
      </c>
      <c r="DB7" s="56"/>
      <c r="DC7" s="55" t="s">
        <v>66</v>
      </c>
      <c r="DD7" s="56"/>
      <c r="DE7" s="55" t="s">
        <v>67</v>
      </c>
      <c r="DF7" s="56"/>
      <c r="DG7" s="55" t="s">
        <v>68</v>
      </c>
      <c r="DH7" s="56"/>
      <c r="DI7" s="55" t="s">
        <v>69</v>
      </c>
      <c r="DJ7" s="56"/>
      <c r="DK7" s="55" t="s">
        <v>70</v>
      </c>
      <c r="DL7" s="56"/>
      <c r="DM7" s="55" t="s">
        <v>71</v>
      </c>
      <c r="DN7" s="56"/>
      <c r="DO7" s="55" t="s">
        <v>72</v>
      </c>
      <c r="DP7" s="56"/>
      <c r="DQ7" s="55" t="s">
        <v>73</v>
      </c>
      <c r="DR7" s="56"/>
      <c r="DS7" s="55" t="s">
        <v>74</v>
      </c>
      <c r="DT7" s="56"/>
      <c r="DU7" s="55" t="s">
        <v>75</v>
      </c>
      <c r="DV7" s="56"/>
      <c r="DW7" s="55" t="s">
        <v>76</v>
      </c>
      <c r="DX7" s="56"/>
      <c r="DY7" s="55" t="s">
        <v>77</v>
      </c>
      <c r="DZ7" s="56"/>
      <c r="EA7" s="55" t="s">
        <v>78</v>
      </c>
      <c r="EB7" s="56"/>
      <c r="EC7" s="55" t="s">
        <v>79</v>
      </c>
      <c r="ED7" s="56"/>
      <c r="EE7" s="55" t="s">
        <v>80</v>
      </c>
      <c r="EF7" s="56"/>
      <c r="EG7" s="55" t="s">
        <v>81</v>
      </c>
      <c r="EH7" s="56"/>
      <c r="EI7" s="55" t="s">
        <v>82</v>
      </c>
      <c r="EJ7" s="56"/>
      <c r="EK7" s="55" t="s">
        <v>83</v>
      </c>
      <c r="EL7" s="56"/>
      <c r="EM7" s="55" t="s">
        <v>84</v>
      </c>
      <c r="EN7" s="56"/>
      <c r="EO7" s="55" t="s">
        <v>85</v>
      </c>
      <c r="EP7" s="56"/>
      <c r="EQ7" s="55" t="s">
        <v>86</v>
      </c>
      <c r="ER7" s="56"/>
      <c r="ES7" s="55" t="s">
        <v>87</v>
      </c>
      <c r="ET7" s="56"/>
      <c r="EU7" s="55" t="s">
        <v>88</v>
      </c>
      <c r="EV7" s="56"/>
      <c r="EW7" s="55" t="s">
        <v>89</v>
      </c>
      <c r="EX7" s="56"/>
      <c r="EY7" s="55" t="s">
        <v>90</v>
      </c>
      <c r="EZ7" s="56"/>
      <c r="FA7" s="55" t="s">
        <v>91</v>
      </c>
      <c r="FB7" s="56"/>
      <c r="FC7" s="55" t="s">
        <v>92</v>
      </c>
      <c r="FD7" s="56"/>
      <c r="FE7" s="55" t="s">
        <v>93</v>
      </c>
      <c r="FF7" s="56"/>
      <c r="FG7" s="55" t="s">
        <v>94</v>
      </c>
      <c r="FH7" s="56"/>
      <c r="FI7" s="55" t="s">
        <v>95</v>
      </c>
      <c r="FJ7" s="56"/>
      <c r="FK7" s="55" t="s">
        <v>96</v>
      </c>
      <c r="FL7" s="56"/>
      <c r="FM7" s="55" t="s">
        <v>97</v>
      </c>
      <c r="FN7" s="56"/>
      <c r="FO7" s="55" t="s">
        <v>98</v>
      </c>
      <c r="FP7" s="56"/>
      <c r="FQ7" s="55" t="s">
        <v>99</v>
      </c>
      <c r="FR7" s="56"/>
      <c r="FS7" s="55" t="s">
        <v>100</v>
      </c>
      <c r="FT7" s="56"/>
      <c r="FU7" s="55" t="s">
        <v>101</v>
      </c>
      <c r="FV7" s="56"/>
      <c r="FW7" s="55" t="s">
        <v>102</v>
      </c>
      <c r="FX7" s="56"/>
      <c r="FY7" s="55" t="s">
        <v>103</v>
      </c>
      <c r="FZ7" s="56"/>
      <c r="GA7" s="55" t="s">
        <v>104</v>
      </c>
      <c r="GB7" s="56"/>
      <c r="GC7" s="55" t="s">
        <v>156</v>
      </c>
      <c r="GD7" s="56"/>
      <c r="GE7" s="55" t="s">
        <v>158</v>
      </c>
      <c r="GF7" s="56"/>
    </row>
    <row r="8" spans="1:188" ht="13.5" customHeight="1" thickBot="1" x14ac:dyDescent="0.25">
      <c r="B8" s="57" t="s">
        <v>163</v>
      </c>
      <c r="C8" s="58"/>
      <c r="D8" s="58"/>
      <c r="E8" s="53">
        <v>44105</v>
      </c>
      <c r="F8" s="54"/>
      <c r="G8" s="53">
        <v>44106</v>
      </c>
      <c r="H8" s="54"/>
      <c r="I8" s="53">
        <v>44107</v>
      </c>
      <c r="J8" s="54"/>
      <c r="K8" s="53">
        <v>44108</v>
      </c>
      <c r="L8" s="54"/>
      <c r="M8" s="53">
        <v>44109</v>
      </c>
      <c r="N8" s="54"/>
      <c r="O8" s="53">
        <v>44110</v>
      </c>
      <c r="P8" s="54"/>
      <c r="Q8" s="53">
        <v>44111</v>
      </c>
      <c r="R8" s="54"/>
      <c r="S8" s="53">
        <v>44112</v>
      </c>
      <c r="T8" s="54"/>
      <c r="U8" s="53">
        <v>44113</v>
      </c>
      <c r="V8" s="54"/>
      <c r="W8" s="53">
        <v>44114</v>
      </c>
      <c r="X8" s="54"/>
      <c r="Y8" s="53">
        <v>44115</v>
      </c>
      <c r="Z8" s="54"/>
      <c r="AA8" s="53">
        <v>44116</v>
      </c>
      <c r="AB8" s="54"/>
      <c r="AC8" s="53">
        <v>44117</v>
      </c>
      <c r="AD8" s="54"/>
      <c r="AE8" s="53">
        <v>44118</v>
      </c>
      <c r="AF8" s="54"/>
      <c r="AG8" s="53">
        <v>44119</v>
      </c>
      <c r="AH8" s="54"/>
      <c r="AI8" s="53">
        <v>44120</v>
      </c>
      <c r="AJ8" s="54"/>
      <c r="AK8" s="53">
        <v>44121</v>
      </c>
      <c r="AL8" s="54"/>
      <c r="AM8" s="53">
        <v>44122</v>
      </c>
      <c r="AN8" s="54"/>
      <c r="AO8" s="53">
        <v>44123</v>
      </c>
      <c r="AP8" s="54"/>
      <c r="AQ8" s="53">
        <v>44124</v>
      </c>
      <c r="AR8" s="54"/>
      <c r="AS8" s="53">
        <v>44125</v>
      </c>
      <c r="AT8" s="54"/>
      <c r="AU8" s="53">
        <v>44126</v>
      </c>
      <c r="AV8" s="54"/>
      <c r="AW8" s="53">
        <v>44127</v>
      </c>
      <c r="AX8" s="54"/>
      <c r="AY8" s="53">
        <v>44128</v>
      </c>
      <c r="AZ8" s="54"/>
      <c r="BA8" s="53">
        <v>44129</v>
      </c>
      <c r="BB8" s="54"/>
      <c r="BC8" s="53">
        <v>44130</v>
      </c>
      <c r="BD8" s="54"/>
      <c r="BE8" s="53">
        <v>44131</v>
      </c>
      <c r="BF8" s="54"/>
      <c r="BG8" s="53">
        <v>44132</v>
      </c>
      <c r="BH8" s="54"/>
      <c r="BI8" s="53">
        <v>44133</v>
      </c>
      <c r="BJ8" s="54"/>
      <c r="BK8" s="53">
        <v>44134</v>
      </c>
      <c r="BL8" s="54"/>
      <c r="BM8" s="53">
        <v>44135</v>
      </c>
      <c r="BN8" s="54"/>
      <c r="BO8" s="53">
        <v>44136</v>
      </c>
      <c r="BP8" s="54"/>
      <c r="BQ8" s="53">
        <v>44137</v>
      </c>
      <c r="BR8" s="54"/>
      <c r="BS8" s="53">
        <v>44138</v>
      </c>
      <c r="BT8" s="54"/>
      <c r="BU8" s="53">
        <v>44139</v>
      </c>
      <c r="BV8" s="54"/>
      <c r="BW8" s="53">
        <v>44140</v>
      </c>
      <c r="BX8" s="54"/>
      <c r="BY8" s="53">
        <v>44141</v>
      </c>
      <c r="BZ8" s="54"/>
      <c r="CA8" s="53">
        <v>44142</v>
      </c>
      <c r="CB8" s="54"/>
      <c r="CC8" s="53">
        <v>44143</v>
      </c>
      <c r="CD8" s="54"/>
      <c r="CE8" s="53">
        <v>44144</v>
      </c>
      <c r="CF8" s="54"/>
      <c r="CG8" s="53">
        <v>44145</v>
      </c>
      <c r="CH8" s="54"/>
      <c r="CI8" s="53">
        <v>44146</v>
      </c>
      <c r="CJ8" s="54"/>
      <c r="CK8" s="53">
        <v>44147</v>
      </c>
      <c r="CL8" s="54"/>
      <c r="CM8" s="53">
        <v>44148</v>
      </c>
      <c r="CN8" s="54"/>
      <c r="CO8" s="53">
        <v>44149</v>
      </c>
      <c r="CP8" s="54"/>
      <c r="CQ8" s="53">
        <v>44150</v>
      </c>
      <c r="CR8" s="54"/>
      <c r="CS8" s="53">
        <v>44151</v>
      </c>
      <c r="CT8" s="54"/>
      <c r="CU8" s="53">
        <v>44152</v>
      </c>
      <c r="CV8" s="54"/>
      <c r="CW8" s="53">
        <v>44153</v>
      </c>
      <c r="CX8" s="54"/>
      <c r="CY8" s="53">
        <v>44154</v>
      </c>
      <c r="CZ8" s="54"/>
      <c r="DA8" s="53">
        <v>44155</v>
      </c>
      <c r="DB8" s="54"/>
      <c r="DC8" s="53">
        <v>44156</v>
      </c>
      <c r="DD8" s="54"/>
      <c r="DE8" s="53">
        <v>44157</v>
      </c>
      <c r="DF8" s="54"/>
      <c r="DG8" s="53">
        <v>44158</v>
      </c>
      <c r="DH8" s="54"/>
      <c r="DI8" s="53">
        <v>44159</v>
      </c>
      <c r="DJ8" s="54"/>
      <c r="DK8" s="53">
        <v>44160</v>
      </c>
      <c r="DL8" s="54"/>
      <c r="DM8" s="53">
        <v>44161</v>
      </c>
      <c r="DN8" s="54"/>
      <c r="DO8" s="53">
        <v>44162</v>
      </c>
      <c r="DP8" s="54"/>
      <c r="DQ8" s="53">
        <v>44163</v>
      </c>
      <c r="DR8" s="54"/>
      <c r="DS8" s="53">
        <v>44164</v>
      </c>
      <c r="DT8" s="54"/>
      <c r="DU8" s="53">
        <v>44165</v>
      </c>
      <c r="DV8" s="54"/>
      <c r="DW8" s="53">
        <v>44166</v>
      </c>
      <c r="DX8" s="54"/>
      <c r="DY8" s="53">
        <v>44167</v>
      </c>
      <c r="DZ8" s="54"/>
      <c r="EA8" s="53">
        <v>44168</v>
      </c>
      <c r="EB8" s="54"/>
      <c r="EC8" s="53">
        <v>44169</v>
      </c>
      <c r="ED8" s="54"/>
      <c r="EE8" s="53">
        <v>44170</v>
      </c>
      <c r="EF8" s="54"/>
      <c r="EG8" s="53">
        <v>44171</v>
      </c>
      <c r="EH8" s="54"/>
      <c r="EI8" s="53">
        <v>44172</v>
      </c>
      <c r="EJ8" s="54"/>
      <c r="EK8" s="53">
        <v>44173</v>
      </c>
      <c r="EL8" s="54"/>
      <c r="EM8" s="53">
        <v>44174</v>
      </c>
      <c r="EN8" s="54"/>
      <c r="EO8" s="53">
        <v>44175</v>
      </c>
      <c r="EP8" s="54"/>
      <c r="EQ8" s="53">
        <v>44176</v>
      </c>
      <c r="ER8" s="54"/>
      <c r="ES8" s="53">
        <v>44177</v>
      </c>
      <c r="ET8" s="54"/>
      <c r="EU8" s="53">
        <v>44178</v>
      </c>
      <c r="EV8" s="54"/>
      <c r="EW8" s="53">
        <v>44179</v>
      </c>
      <c r="EX8" s="54"/>
      <c r="EY8" s="53">
        <v>44180</v>
      </c>
      <c r="EZ8" s="54"/>
      <c r="FA8" s="53">
        <v>44181</v>
      </c>
      <c r="FB8" s="54"/>
      <c r="FC8" s="53">
        <v>44182</v>
      </c>
      <c r="FD8" s="54"/>
      <c r="FE8" s="53">
        <v>44183</v>
      </c>
      <c r="FF8" s="54"/>
      <c r="FG8" s="53">
        <v>44184</v>
      </c>
      <c r="FH8" s="54"/>
      <c r="FI8" s="53">
        <v>44185</v>
      </c>
      <c r="FJ8" s="54"/>
      <c r="FK8" s="53">
        <v>44186</v>
      </c>
      <c r="FL8" s="54"/>
      <c r="FM8" s="53">
        <v>44187</v>
      </c>
      <c r="FN8" s="54"/>
      <c r="FO8" s="53">
        <v>44188</v>
      </c>
      <c r="FP8" s="54"/>
      <c r="FQ8" s="53">
        <v>44189</v>
      </c>
      <c r="FR8" s="54"/>
      <c r="FS8" s="53">
        <v>44190</v>
      </c>
      <c r="FT8" s="54"/>
      <c r="FU8" s="53">
        <v>44191</v>
      </c>
      <c r="FV8" s="54"/>
      <c r="FW8" s="53">
        <v>44192</v>
      </c>
      <c r="FX8" s="54"/>
      <c r="FY8" s="53">
        <v>44193</v>
      </c>
      <c r="FZ8" s="54"/>
      <c r="GA8" s="53">
        <v>44194</v>
      </c>
      <c r="GB8" s="54"/>
      <c r="GC8" s="53">
        <v>44195</v>
      </c>
      <c r="GD8" s="54"/>
      <c r="GE8" s="53">
        <v>44196</v>
      </c>
      <c r="GF8" s="54"/>
    </row>
    <row r="9" spans="1:188" x14ac:dyDescent="0.2">
      <c r="B9" s="11" t="s">
        <v>35</v>
      </c>
      <c r="C9" s="11" t="s">
        <v>36</v>
      </c>
      <c r="D9" s="12" t="s">
        <v>37</v>
      </c>
      <c r="E9" s="11" t="s">
        <v>38</v>
      </c>
      <c r="F9" s="11" t="s">
        <v>39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</row>
    <row r="10" spans="1:188" ht="20" x14ac:dyDescent="0.2">
      <c r="B10" s="13" t="s">
        <v>40</v>
      </c>
      <c r="C10" s="13" t="s">
        <v>41</v>
      </c>
      <c r="D10" s="14" t="s">
        <v>42</v>
      </c>
      <c r="E10" s="13" t="s">
        <v>43</v>
      </c>
      <c r="F10" s="13" t="s">
        <v>44</v>
      </c>
      <c r="G10" s="13" t="s">
        <v>43</v>
      </c>
      <c r="H10" s="13" t="s">
        <v>44</v>
      </c>
      <c r="I10" s="13" t="s">
        <v>43</v>
      </c>
      <c r="J10" s="13" t="s">
        <v>44</v>
      </c>
      <c r="K10" s="13" t="s">
        <v>43</v>
      </c>
      <c r="L10" s="13" t="s">
        <v>44</v>
      </c>
      <c r="M10" s="13" t="s">
        <v>43</v>
      </c>
      <c r="N10" s="13" t="s">
        <v>44</v>
      </c>
      <c r="O10" s="13" t="s">
        <v>43</v>
      </c>
      <c r="P10" s="13" t="s">
        <v>44</v>
      </c>
      <c r="Q10" s="13" t="s">
        <v>43</v>
      </c>
      <c r="R10" s="13" t="s">
        <v>44</v>
      </c>
      <c r="S10" s="13" t="s">
        <v>43</v>
      </c>
      <c r="T10" s="13" t="s">
        <v>44</v>
      </c>
      <c r="U10" s="13" t="s">
        <v>43</v>
      </c>
      <c r="V10" s="13" t="s">
        <v>44</v>
      </c>
      <c r="W10" s="13" t="s">
        <v>43</v>
      </c>
      <c r="X10" s="13" t="s">
        <v>44</v>
      </c>
      <c r="Y10" s="13" t="s">
        <v>43</v>
      </c>
      <c r="Z10" s="13" t="s">
        <v>44</v>
      </c>
      <c r="AA10" s="13" t="s">
        <v>43</v>
      </c>
      <c r="AB10" s="13" t="s">
        <v>44</v>
      </c>
      <c r="AC10" s="13" t="s">
        <v>43</v>
      </c>
      <c r="AD10" s="13" t="s">
        <v>44</v>
      </c>
      <c r="AE10" s="13" t="s">
        <v>43</v>
      </c>
      <c r="AF10" s="13" t="s">
        <v>44</v>
      </c>
      <c r="AG10" s="13" t="s">
        <v>43</v>
      </c>
      <c r="AH10" s="13" t="s">
        <v>44</v>
      </c>
      <c r="AI10" s="13" t="s">
        <v>43</v>
      </c>
      <c r="AJ10" s="13" t="s">
        <v>44</v>
      </c>
      <c r="AK10" s="13" t="s">
        <v>43</v>
      </c>
      <c r="AL10" s="13" t="s">
        <v>44</v>
      </c>
      <c r="AM10" s="13" t="s">
        <v>43</v>
      </c>
      <c r="AN10" s="13" t="s">
        <v>44</v>
      </c>
      <c r="AO10" s="13" t="s">
        <v>43</v>
      </c>
      <c r="AP10" s="13" t="s">
        <v>44</v>
      </c>
      <c r="AQ10" s="13" t="s">
        <v>43</v>
      </c>
      <c r="AR10" s="13" t="s">
        <v>44</v>
      </c>
      <c r="AS10" s="13" t="s">
        <v>43</v>
      </c>
      <c r="AT10" s="13" t="s">
        <v>44</v>
      </c>
      <c r="AU10" s="13" t="s">
        <v>43</v>
      </c>
      <c r="AV10" s="13" t="s">
        <v>44</v>
      </c>
      <c r="AW10" s="13" t="s">
        <v>43</v>
      </c>
      <c r="AX10" s="13" t="s">
        <v>44</v>
      </c>
      <c r="AY10" s="13" t="s">
        <v>43</v>
      </c>
      <c r="AZ10" s="13" t="s">
        <v>44</v>
      </c>
      <c r="BA10" s="13" t="s">
        <v>43</v>
      </c>
      <c r="BB10" s="13" t="s">
        <v>44</v>
      </c>
      <c r="BC10" s="13" t="s">
        <v>43</v>
      </c>
      <c r="BD10" s="13" t="s">
        <v>44</v>
      </c>
      <c r="BE10" s="13" t="s">
        <v>43</v>
      </c>
      <c r="BF10" s="13" t="s">
        <v>44</v>
      </c>
      <c r="BG10" s="13" t="s">
        <v>43</v>
      </c>
      <c r="BH10" s="13" t="s">
        <v>44</v>
      </c>
      <c r="BI10" s="13" t="s">
        <v>43</v>
      </c>
      <c r="BJ10" s="13" t="s">
        <v>44</v>
      </c>
      <c r="BK10" s="13" t="s">
        <v>43</v>
      </c>
      <c r="BL10" s="13" t="s">
        <v>44</v>
      </c>
      <c r="BM10" s="13" t="s">
        <v>43</v>
      </c>
      <c r="BN10" s="13" t="s">
        <v>44</v>
      </c>
      <c r="BO10" s="13" t="s">
        <v>43</v>
      </c>
      <c r="BP10" s="13" t="s">
        <v>44</v>
      </c>
      <c r="BQ10" s="13" t="s">
        <v>43</v>
      </c>
      <c r="BR10" s="13" t="s">
        <v>44</v>
      </c>
      <c r="BS10" s="13" t="s">
        <v>43</v>
      </c>
      <c r="BT10" s="13" t="s">
        <v>44</v>
      </c>
      <c r="BU10" s="13" t="s">
        <v>43</v>
      </c>
      <c r="BV10" s="13" t="s">
        <v>44</v>
      </c>
      <c r="BW10" s="13" t="s">
        <v>43</v>
      </c>
      <c r="BX10" s="13" t="s">
        <v>44</v>
      </c>
      <c r="BY10" s="13" t="s">
        <v>43</v>
      </c>
      <c r="BZ10" s="13" t="s">
        <v>44</v>
      </c>
      <c r="CA10" s="13" t="s">
        <v>43</v>
      </c>
      <c r="CB10" s="13" t="s">
        <v>44</v>
      </c>
      <c r="CC10" s="13" t="s">
        <v>43</v>
      </c>
      <c r="CD10" s="13" t="s">
        <v>44</v>
      </c>
      <c r="CE10" s="13" t="s">
        <v>43</v>
      </c>
      <c r="CF10" s="13" t="s">
        <v>44</v>
      </c>
      <c r="CG10" s="13" t="s">
        <v>43</v>
      </c>
      <c r="CH10" s="13" t="s">
        <v>44</v>
      </c>
      <c r="CI10" s="13" t="s">
        <v>43</v>
      </c>
      <c r="CJ10" s="13" t="s">
        <v>44</v>
      </c>
      <c r="CK10" s="13" t="s">
        <v>43</v>
      </c>
      <c r="CL10" s="13" t="s">
        <v>44</v>
      </c>
      <c r="CM10" s="13" t="s">
        <v>43</v>
      </c>
      <c r="CN10" s="13" t="s">
        <v>44</v>
      </c>
      <c r="CO10" s="13" t="s">
        <v>43</v>
      </c>
      <c r="CP10" s="13" t="s">
        <v>44</v>
      </c>
      <c r="CQ10" s="13" t="s">
        <v>43</v>
      </c>
      <c r="CR10" s="13" t="s">
        <v>44</v>
      </c>
      <c r="CS10" s="13" t="s">
        <v>43</v>
      </c>
      <c r="CT10" s="13" t="s">
        <v>44</v>
      </c>
      <c r="CU10" s="13" t="s">
        <v>43</v>
      </c>
      <c r="CV10" s="13" t="s">
        <v>44</v>
      </c>
      <c r="CW10" s="13" t="s">
        <v>43</v>
      </c>
      <c r="CX10" s="13" t="s">
        <v>44</v>
      </c>
      <c r="CY10" s="13" t="s">
        <v>43</v>
      </c>
      <c r="CZ10" s="13" t="s">
        <v>44</v>
      </c>
      <c r="DA10" s="13" t="s">
        <v>43</v>
      </c>
      <c r="DB10" s="13" t="s">
        <v>44</v>
      </c>
      <c r="DC10" s="13" t="s">
        <v>43</v>
      </c>
      <c r="DD10" s="13" t="s">
        <v>44</v>
      </c>
      <c r="DE10" s="13" t="s">
        <v>43</v>
      </c>
      <c r="DF10" s="13" t="s">
        <v>44</v>
      </c>
      <c r="DG10" s="13" t="s">
        <v>43</v>
      </c>
      <c r="DH10" s="13" t="s">
        <v>44</v>
      </c>
      <c r="DI10" s="13" t="s">
        <v>43</v>
      </c>
      <c r="DJ10" s="13" t="s">
        <v>44</v>
      </c>
      <c r="DK10" s="13" t="s">
        <v>43</v>
      </c>
      <c r="DL10" s="13" t="s">
        <v>44</v>
      </c>
      <c r="DM10" s="13" t="s">
        <v>43</v>
      </c>
      <c r="DN10" s="13" t="s">
        <v>44</v>
      </c>
      <c r="DO10" s="13" t="s">
        <v>43</v>
      </c>
      <c r="DP10" s="13" t="s">
        <v>44</v>
      </c>
      <c r="DQ10" s="13" t="s">
        <v>43</v>
      </c>
      <c r="DR10" s="13" t="s">
        <v>44</v>
      </c>
      <c r="DS10" s="13" t="s">
        <v>43</v>
      </c>
      <c r="DT10" s="13" t="s">
        <v>44</v>
      </c>
      <c r="DU10" s="13" t="s">
        <v>43</v>
      </c>
      <c r="DV10" s="13" t="s">
        <v>44</v>
      </c>
      <c r="DW10" s="13" t="s">
        <v>43</v>
      </c>
      <c r="DX10" s="13" t="s">
        <v>44</v>
      </c>
      <c r="DY10" s="13" t="s">
        <v>43</v>
      </c>
      <c r="DZ10" s="13" t="s">
        <v>44</v>
      </c>
      <c r="EA10" s="13" t="s">
        <v>43</v>
      </c>
      <c r="EB10" s="13" t="s">
        <v>44</v>
      </c>
      <c r="EC10" s="13" t="s">
        <v>43</v>
      </c>
      <c r="ED10" s="13" t="s">
        <v>44</v>
      </c>
      <c r="EE10" s="13" t="s">
        <v>43</v>
      </c>
      <c r="EF10" s="13" t="s">
        <v>44</v>
      </c>
      <c r="EG10" s="13" t="s">
        <v>43</v>
      </c>
      <c r="EH10" s="13" t="s">
        <v>44</v>
      </c>
      <c r="EI10" s="13" t="s">
        <v>43</v>
      </c>
      <c r="EJ10" s="13" t="s">
        <v>44</v>
      </c>
      <c r="EK10" s="13" t="s">
        <v>43</v>
      </c>
      <c r="EL10" s="13" t="s">
        <v>44</v>
      </c>
      <c r="EM10" s="13" t="s">
        <v>43</v>
      </c>
      <c r="EN10" s="13" t="s">
        <v>44</v>
      </c>
      <c r="EO10" s="13" t="s">
        <v>43</v>
      </c>
      <c r="EP10" s="13" t="s">
        <v>44</v>
      </c>
      <c r="EQ10" s="13" t="s">
        <v>43</v>
      </c>
      <c r="ER10" s="13" t="s">
        <v>44</v>
      </c>
      <c r="ES10" s="13" t="s">
        <v>43</v>
      </c>
      <c r="ET10" s="13" t="s">
        <v>44</v>
      </c>
      <c r="EU10" s="13" t="s">
        <v>43</v>
      </c>
      <c r="EV10" s="13" t="s">
        <v>44</v>
      </c>
      <c r="EW10" s="13" t="s">
        <v>43</v>
      </c>
      <c r="EX10" s="13" t="s">
        <v>44</v>
      </c>
      <c r="EY10" s="13" t="s">
        <v>43</v>
      </c>
      <c r="EZ10" s="13" t="s">
        <v>44</v>
      </c>
      <c r="FA10" s="13" t="s">
        <v>43</v>
      </c>
      <c r="FB10" s="13" t="s">
        <v>44</v>
      </c>
      <c r="FC10" s="13" t="s">
        <v>43</v>
      </c>
      <c r="FD10" s="13" t="s">
        <v>44</v>
      </c>
      <c r="FE10" s="13" t="s">
        <v>43</v>
      </c>
      <c r="FF10" s="13" t="s">
        <v>44</v>
      </c>
      <c r="FG10" s="13" t="s">
        <v>43</v>
      </c>
      <c r="FH10" s="13" t="s">
        <v>44</v>
      </c>
      <c r="FI10" s="13" t="s">
        <v>43</v>
      </c>
      <c r="FJ10" s="13" t="s">
        <v>44</v>
      </c>
      <c r="FK10" s="13" t="s">
        <v>43</v>
      </c>
      <c r="FL10" s="13" t="s">
        <v>44</v>
      </c>
      <c r="FM10" s="13" t="s">
        <v>43</v>
      </c>
      <c r="FN10" s="13" t="s">
        <v>44</v>
      </c>
      <c r="FO10" s="13" t="s">
        <v>43</v>
      </c>
      <c r="FP10" s="13" t="s">
        <v>44</v>
      </c>
      <c r="FQ10" s="13" t="s">
        <v>43</v>
      </c>
      <c r="FR10" s="13" t="s">
        <v>44</v>
      </c>
      <c r="FS10" s="13" t="s">
        <v>43</v>
      </c>
      <c r="FT10" s="13" t="s">
        <v>44</v>
      </c>
      <c r="FU10" s="13" t="s">
        <v>43</v>
      </c>
      <c r="FV10" s="13" t="s">
        <v>44</v>
      </c>
      <c r="FW10" s="13" t="s">
        <v>43</v>
      </c>
      <c r="FX10" s="13" t="s">
        <v>44</v>
      </c>
      <c r="FY10" s="13" t="s">
        <v>43</v>
      </c>
      <c r="FZ10" s="13" t="s">
        <v>44</v>
      </c>
      <c r="GA10" s="13" t="s">
        <v>43</v>
      </c>
      <c r="GB10" s="13" t="s">
        <v>44</v>
      </c>
      <c r="GC10" s="13" t="s">
        <v>43</v>
      </c>
      <c r="GD10" s="13" t="s">
        <v>44</v>
      </c>
      <c r="GE10" s="13" t="s">
        <v>43</v>
      </c>
      <c r="GF10" s="13" t="s">
        <v>44</v>
      </c>
    </row>
    <row r="11" spans="1:188" x14ac:dyDescent="0.2">
      <c r="A11" s="15"/>
      <c r="B11" s="16" t="s">
        <v>106</v>
      </c>
      <c r="C11" s="17" t="s">
        <v>107</v>
      </c>
      <c r="D11" s="52" t="s">
        <v>110</v>
      </c>
      <c r="E11" s="18" t="s">
        <v>108</v>
      </c>
      <c r="F11" s="50">
        <v>5.6999999999999993E-3</v>
      </c>
      <c r="G11" s="18" t="s">
        <v>108</v>
      </c>
      <c r="H11" s="50">
        <v>5.6999999999999993E-3</v>
      </c>
      <c r="I11" s="18" t="s">
        <v>108</v>
      </c>
      <c r="J11" s="50">
        <v>5.6999999999999993E-3</v>
      </c>
      <c r="K11" s="18" t="s">
        <v>108</v>
      </c>
      <c r="L11" s="50">
        <v>5.6999999999999993E-3</v>
      </c>
      <c r="M11" s="18" t="s">
        <v>108</v>
      </c>
      <c r="N11" s="50">
        <v>5.6999999999999993E-3</v>
      </c>
      <c r="O11" s="18" t="s">
        <v>108</v>
      </c>
      <c r="P11" s="50">
        <v>5.6999999999999993E-3</v>
      </c>
      <c r="Q11" s="18" t="s">
        <v>108</v>
      </c>
      <c r="R11" s="50">
        <v>5.6999999999999993E-3</v>
      </c>
      <c r="S11" s="18" t="s">
        <v>108</v>
      </c>
      <c r="T11" s="50">
        <v>8.3000000000000001E-3</v>
      </c>
      <c r="U11" s="18" t="s">
        <v>108</v>
      </c>
      <c r="V11" s="50">
        <v>5.6999999999999993E-3</v>
      </c>
      <c r="W11" s="18" t="s">
        <v>108</v>
      </c>
      <c r="X11" s="50">
        <v>5.6999999999999993E-3</v>
      </c>
      <c r="Y11" s="18" t="s">
        <v>108</v>
      </c>
      <c r="Z11" s="50">
        <v>5.6999999999999993E-3</v>
      </c>
      <c r="AA11" s="18" t="s">
        <v>108</v>
      </c>
      <c r="AB11" s="50">
        <v>5.6999999999999993E-3</v>
      </c>
      <c r="AC11" s="18" t="s">
        <v>108</v>
      </c>
      <c r="AD11" s="50">
        <v>5.6999999999999993E-3</v>
      </c>
      <c r="AE11" s="18" t="s">
        <v>108</v>
      </c>
      <c r="AF11" s="50">
        <v>5.6999999999999993E-3</v>
      </c>
      <c r="AG11" s="18" t="s">
        <v>108</v>
      </c>
      <c r="AH11" s="50">
        <v>9.7999999999999997E-3</v>
      </c>
      <c r="AI11" s="18" t="s">
        <v>108</v>
      </c>
      <c r="AJ11" s="50">
        <v>8.8000000000000005E-3</v>
      </c>
      <c r="AK11" s="18" t="s">
        <v>108</v>
      </c>
      <c r="AL11" s="50">
        <v>5.6999999999999993E-3</v>
      </c>
      <c r="AM11" s="18" t="s">
        <v>108</v>
      </c>
      <c r="AN11" s="50">
        <v>5.6999999999999993E-3</v>
      </c>
      <c r="AO11" s="18" t="s">
        <v>108</v>
      </c>
      <c r="AP11" s="50">
        <v>5.6999999999999993E-3</v>
      </c>
      <c r="AQ11" s="18" t="s">
        <v>108</v>
      </c>
      <c r="AR11" s="50">
        <v>5.6999999999999993E-3</v>
      </c>
      <c r="AS11" s="18" t="s">
        <v>108</v>
      </c>
      <c r="AT11" s="50">
        <v>5.6999999999999993E-3</v>
      </c>
      <c r="AU11" s="18" t="s">
        <v>108</v>
      </c>
      <c r="AV11" s="50">
        <v>5.6999999999999993E-3</v>
      </c>
      <c r="AW11" s="18" t="s">
        <v>108</v>
      </c>
      <c r="AX11" s="50">
        <v>5.6999999999999993E-3</v>
      </c>
      <c r="AY11" s="18" t="s">
        <v>108</v>
      </c>
      <c r="AZ11" s="50">
        <v>5.6999999999999993E-3</v>
      </c>
      <c r="BA11" s="18" t="s">
        <v>108</v>
      </c>
      <c r="BB11" s="50">
        <v>5.6999999999999993E-3</v>
      </c>
      <c r="BC11" s="18" t="s">
        <v>108</v>
      </c>
      <c r="BD11" s="50">
        <v>5.6999999999999993E-3</v>
      </c>
      <c r="BE11" s="18" t="s">
        <v>108</v>
      </c>
      <c r="BF11" s="50">
        <v>5.6999999999999993E-3</v>
      </c>
      <c r="BG11" s="18" t="s">
        <v>108</v>
      </c>
      <c r="BH11" s="50">
        <v>5.7999999999999996E-3</v>
      </c>
      <c r="BI11" s="18" t="s">
        <v>108</v>
      </c>
      <c r="BJ11" s="50">
        <v>5.6999999999999993E-3</v>
      </c>
      <c r="BK11" s="18" t="s">
        <v>108</v>
      </c>
      <c r="BL11" s="50">
        <v>5.6999999999999993E-3</v>
      </c>
      <c r="BM11" s="18" t="s">
        <v>108</v>
      </c>
      <c r="BN11" s="50">
        <v>5.6999999999999993E-3</v>
      </c>
      <c r="BO11" s="18" t="s">
        <v>108</v>
      </c>
      <c r="BP11" s="50">
        <v>5.6999999999999993E-3</v>
      </c>
      <c r="BQ11" s="18" t="s">
        <v>108</v>
      </c>
      <c r="BR11" s="50">
        <v>5.6999999999999993E-3</v>
      </c>
      <c r="BS11" s="18" t="s">
        <v>108</v>
      </c>
      <c r="BT11" s="50">
        <v>5.6999999999999993E-3</v>
      </c>
      <c r="BU11" s="18" t="s">
        <v>108</v>
      </c>
      <c r="BV11" s="50">
        <v>8.3000000000000001E-3</v>
      </c>
      <c r="BW11" s="18" t="s">
        <v>108</v>
      </c>
      <c r="BX11" s="50">
        <v>5.6999999999999993E-3</v>
      </c>
      <c r="BY11" s="18" t="s">
        <v>108</v>
      </c>
      <c r="BZ11" s="50">
        <v>5.6999999999999993E-3</v>
      </c>
      <c r="CA11" s="18" t="s">
        <v>108</v>
      </c>
      <c r="CB11" s="50">
        <v>5.6999999999999993E-3</v>
      </c>
      <c r="CC11" s="18" t="s">
        <v>108</v>
      </c>
      <c r="CD11" s="50">
        <v>5.6999999999999993E-3</v>
      </c>
      <c r="CE11" s="18" t="s">
        <v>108</v>
      </c>
      <c r="CF11" s="50">
        <v>5.6999999999999993E-3</v>
      </c>
      <c r="CG11" s="18" t="s">
        <v>108</v>
      </c>
      <c r="CH11" s="50">
        <v>5.6999999999999993E-3</v>
      </c>
      <c r="CI11" s="18" t="s">
        <v>108</v>
      </c>
      <c r="CJ11" s="50">
        <v>5.6999999999999993E-3</v>
      </c>
      <c r="CK11" s="18" t="s">
        <v>108</v>
      </c>
      <c r="CL11" s="50">
        <v>1.01E-2</v>
      </c>
      <c r="CM11" s="18" t="s">
        <v>108</v>
      </c>
      <c r="CN11" s="50">
        <v>5.6999999999999993E-3</v>
      </c>
      <c r="CO11" s="18" t="s">
        <v>108</v>
      </c>
      <c r="CP11" s="50">
        <v>5.6999999999999993E-3</v>
      </c>
      <c r="CQ11" s="18" t="s">
        <v>108</v>
      </c>
      <c r="CR11" s="50">
        <v>5.6999999999999993E-3</v>
      </c>
      <c r="CS11" s="18" t="s">
        <v>108</v>
      </c>
      <c r="CT11" s="50">
        <v>5.6999999999999993E-3</v>
      </c>
      <c r="CU11" s="18" t="s">
        <v>108</v>
      </c>
      <c r="CV11" s="50">
        <v>5.6999999999999993E-3</v>
      </c>
      <c r="CW11" s="18" t="s">
        <v>108</v>
      </c>
      <c r="CX11" s="50">
        <v>5.6999999999999993E-3</v>
      </c>
      <c r="CY11" s="18" t="s">
        <v>108</v>
      </c>
      <c r="CZ11" s="50">
        <v>5.6999999999999993E-3</v>
      </c>
      <c r="DA11" s="18" t="s">
        <v>108</v>
      </c>
      <c r="DB11" s="50">
        <v>5.6999999999999993E-3</v>
      </c>
      <c r="DC11" s="18" t="s">
        <v>108</v>
      </c>
      <c r="DD11" s="50">
        <v>5.6999999999999993E-3</v>
      </c>
      <c r="DE11" s="18" t="s">
        <v>108</v>
      </c>
      <c r="DF11" s="50">
        <v>5.6999999999999993E-3</v>
      </c>
      <c r="DG11" s="18" t="s">
        <v>108</v>
      </c>
      <c r="DH11" s="50">
        <v>5.6999999999999993E-3</v>
      </c>
      <c r="DI11" s="18" t="s">
        <v>108</v>
      </c>
      <c r="DJ11" s="50">
        <v>5.6999999999999993E-3</v>
      </c>
      <c r="DK11" s="18" t="s">
        <v>108</v>
      </c>
      <c r="DL11" s="50">
        <v>5.6999999999999993E-3</v>
      </c>
      <c r="DM11" s="18" t="s">
        <v>108</v>
      </c>
      <c r="DN11" s="50">
        <v>5.6999999999999993E-3</v>
      </c>
      <c r="DO11" s="18" t="s">
        <v>108</v>
      </c>
      <c r="DP11" s="50">
        <v>5.6999999999999993E-3</v>
      </c>
      <c r="DQ11" s="18" t="s">
        <v>108</v>
      </c>
      <c r="DR11" s="50">
        <v>5.6999999999999993E-3</v>
      </c>
      <c r="DS11" s="18" t="s">
        <v>108</v>
      </c>
      <c r="DT11" s="50">
        <v>5.6999999999999993E-3</v>
      </c>
      <c r="DU11" s="18" t="s">
        <v>108</v>
      </c>
      <c r="DV11" s="50">
        <v>5.6999999999999993E-3</v>
      </c>
      <c r="DW11" s="18" t="s">
        <v>108</v>
      </c>
      <c r="DX11" s="50">
        <v>5.6999999999999993E-3</v>
      </c>
      <c r="DY11" s="18" t="s">
        <v>108</v>
      </c>
      <c r="DZ11" s="50">
        <v>5.6999999999999993E-3</v>
      </c>
      <c r="EA11" s="18" t="s">
        <v>108</v>
      </c>
      <c r="EB11" s="50">
        <v>5.6999999999999993E-3</v>
      </c>
      <c r="EC11" s="18" t="s">
        <v>108</v>
      </c>
      <c r="ED11" s="50">
        <v>5.6999999999999993E-3</v>
      </c>
      <c r="EE11" s="18" t="s">
        <v>108</v>
      </c>
      <c r="EF11" s="50">
        <v>5.6999999999999993E-3</v>
      </c>
      <c r="EG11" s="18" t="s">
        <v>108</v>
      </c>
      <c r="EH11" s="50">
        <v>5.6999999999999993E-3</v>
      </c>
      <c r="EI11" s="18" t="s">
        <v>108</v>
      </c>
      <c r="EJ11" s="50">
        <v>5.6999999999999993E-3</v>
      </c>
      <c r="EK11" s="18" t="s">
        <v>108</v>
      </c>
      <c r="EL11" s="50">
        <v>5.6999999999999993E-3</v>
      </c>
      <c r="EM11" s="18" t="s">
        <v>108</v>
      </c>
      <c r="EN11" s="50">
        <v>5.6999999999999993E-3</v>
      </c>
      <c r="EO11" s="18" t="s">
        <v>108</v>
      </c>
      <c r="EP11" s="50">
        <v>5.6999999999999993E-3</v>
      </c>
      <c r="EQ11" s="18" t="s">
        <v>108</v>
      </c>
      <c r="ER11" s="50">
        <v>5.6999999999999993E-3</v>
      </c>
      <c r="ES11" s="18" t="s">
        <v>108</v>
      </c>
      <c r="ET11" s="50">
        <v>5.6999999999999993E-3</v>
      </c>
      <c r="EU11" s="18" t="s">
        <v>108</v>
      </c>
      <c r="EV11" s="50">
        <v>5.6999999999999993E-3</v>
      </c>
      <c r="EW11" s="18" t="s">
        <v>108</v>
      </c>
      <c r="EX11" s="50">
        <v>5.6999999999999993E-3</v>
      </c>
      <c r="EY11" s="18" t="s">
        <v>108</v>
      </c>
      <c r="EZ11" s="50">
        <v>5.6999999999999993E-3</v>
      </c>
      <c r="FA11" s="18" t="s">
        <v>108</v>
      </c>
      <c r="FB11" s="50">
        <v>1.1699999999999999E-2</v>
      </c>
      <c r="FC11" s="18" t="s">
        <v>108</v>
      </c>
      <c r="FD11" s="50">
        <v>1.24E-2</v>
      </c>
      <c r="FE11" s="18" t="s">
        <v>108</v>
      </c>
      <c r="FF11" s="50">
        <v>5.6999999999999993E-3</v>
      </c>
      <c r="FG11" s="18" t="s">
        <v>108</v>
      </c>
      <c r="FH11" s="50">
        <v>5.6999999999999993E-3</v>
      </c>
      <c r="FI11" s="18" t="s">
        <v>108</v>
      </c>
      <c r="FJ11" s="50">
        <v>5.6999999999999993E-3</v>
      </c>
      <c r="FK11" s="18" t="s">
        <v>108</v>
      </c>
      <c r="FL11" s="50">
        <v>5.6999999999999993E-3</v>
      </c>
      <c r="FM11" s="18" t="s">
        <v>108</v>
      </c>
      <c r="FN11" s="50">
        <v>5.6999999999999993E-3</v>
      </c>
      <c r="FO11" s="18" t="s">
        <v>108</v>
      </c>
      <c r="FP11" s="50">
        <v>5.6999999999999993E-3</v>
      </c>
      <c r="FQ11" s="18" t="s">
        <v>108</v>
      </c>
      <c r="FR11" s="50">
        <v>5.6999999999999993E-3</v>
      </c>
      <c r="FS11" s="18" t="s">
        <v>108</v>
      </c>
      <c r="FT11" s="50">
        <v>5.6999999999999993E-3</v>
      </c>
      <c r="FU11" s="18" t="s">
        <v>108</v>
      </c>
      <c r="FV11" s="50">
        <v>5.6999999999999993E-3</v>
      </c>
      <c r="FW11" s="18" t="s">
        <v>108</v>
      </c>
      <c r="FX11" s="50">
        <v>5.6999999999999993E-3</v>
      </c>
      <c r="FY11" s="18" t="s">
        <v>108</v>
      </c>
      <c r="FZ11" s="50">
        <v>5.6999999999999993E-3</v>
      </c>
      <c r="GA11" s="18" t="s">
        <v>108</v>
      </c>
      <c r="GB11" s="50">
        <v>7.9000000000000008E-3</v>
      </c>
      <c r="GC11" s="18" t="s">
        <v>108</v>
      </c>
      <c r="GD11" s="50">
        <v>5.6999999999999993E-3</v>
      </c>
      <c r="GE11" s="18" t="s">
        <v>108</v>
      </c>
      <c r="GF11" s="50">
        <v>5.6999999999999993E-3</v>
      </c>
    </row>
    <row r="12" spans="1:188" x14ac:dyDescent="0.2">
      <c r="A12" s="15"/>
      <c r="B12" s="16" t="s">
        <v>106</v>
      </c>
      <c r="C12" s="17" t="s">
        <v>107</v>
      </c>
      <c r="D12" s="52" t="s">
        <v>162</v>
      </c>
      <c r="E12" s="18" t="s">
        <v>108</v>
      </c>
      <c r="F12" s="50">
        <v>5.5000000000000005E-3</v>
      </c>
      <c r="G12" s="18" t="s">
        <v>108</v>
      </c>
      <c r="H12" s="50">
        <v>5.5000000000000005E-3</v>
      </c>
      <c r="I12" s="18" t="s">
        <v>108</v>
      </c>
      <c r="J12" s="50">
        <v>5.5000000000000005E-3</v>
      </c>
      <c r="K12" s="18" t="s">
        <v>108</v>
      </c>
      <c r="L12" s="50">
        <v>5.5000000000000005E-3</v>
      </c>
      <c r="M12" s="18" t="s">
        <v>108</v>
      </c>
      <c r="N12" s="50">
        <v>5.5000000000000005E-3</v>
      </c>
      <c r="O12" s="18" t="s">
        <v>108</v>
      </c>
      <c r="P12" s="50">
        <v>5.5000000000000005E-3</v>
      </c>
      <c r="Q12" s="18" t="s">
        <v>108</v>
      </c>
      <c r="R12" s="50">
        <v>5.5000000000000005E-3</v>
      </c>
      <c r="S12" s="18" t="s">
        <v>108</v>
      </c>
      <c r="T12" s="50">
        <v>5.5000000000000005E-3</v>
      </c>
      <c r="U12" s="18" t="s">
        <v>108</v>
      </c>
      <c r="V12" s="50">
        <v>5.5000000000000005E-3</v>
      </c>
      <c r="W12" s="18" t="s">
        <v>108</v>
      </c>
      <c r="X12" s="50">
        <v>5.5000000000000005E-3</v>
      </c>
      <c r="Y12" s="18" t="s">
        <v>108</v>
      </c>
      <c r="Z12" s="50">
        <v>5.5000000000000005E-3</v>
      </c>
      <c r="AA12" s="18" t="s">
        <v>108</v>
      </c>
      <c r="AB12" s="50">
        <v>5.5000000000000005E-3</v>
      </c>
      <c r="AC12" s="18" t="s">
        <v>108</v>
      </c>
      <c r="AD12" s="50">
        <v>5.5000000000000005E-3</v>
      </c>
      <c r="AE12" s="18" t="s">
        <v>108</v>
      </c>
      <c r="AF12" s="50">
        <v>5.5000000000000005E-3</v>
      </c>
      <c r="AG12" s="18" t="s">
        <v>108</v>
      </c>
      <c r="AH12" s="50">
        <v>5.5000000000000005E-3</v>
      </c>
      <c r="AI12" s="18" t="s">
        <v>108</v>
      </c>
      <c r="AJ12" s="50">
        <v>5.5000000000000005E-3</v>
      </c>
      <c r="AK12" s="18" t="s">
        <v>108</v>
      </c>
      <c r="AL12" s="50">
        <v>5.5000000000000005E-3</v>
      </c>
      <c r="AM12" s="18" t="s">
        <v>108</v>
      </c>
      <c r="AN12" s="50">
        <v>5.5000000000000005E-3</v>
      </c>
      <c r="AO12" s="18" t="s">
        <v>108</v>
      </c>
      <c r="AP12" s="50">
        <v>5.5000000000000005E-3</v>
      </c>
      <c r="AQ12" s="18" t="s">
        <v>108</v>
      </c>
      <c r="AR12" s="50">
        <v>5.5000000000000005E-3</v>
      </c>
      <c r="AS12" s="18" t="s">
        <v>108</v>
      </c>
      <c r="AT12" s="50">
        <v>5.5000000000000005E-3</v>
      </c>
      <c r="AU12" s="18" t="s">
        <v>108</v>
      </c>
      <c r="AV12" s="50">
        <v>5.5000000000000005E-3</v>
      </c>
      <c r="AW12" s="18" t="s">
        <v>108</v>
      </c>
      <c r="AX12" s="50">
        <v>5.5000000000000005E-3</v>
      </c>
      <c r="AY12" s="18" t="s">
        <v>108</v>
      </c>
      <c r="AZ12" s="50">
        <v>5.5000000000000005E-3</v>
      </c>
      <c r="BA12" s="18" t="s">
        <v>108</v>
      </c>
      <c r="BB12" s="50">
        <v>5.5000000000000005E-3</v>
      </c>
      <c r="BC12" s="18" t="s">
        <v>108</v>
      </c>
      <c r="BD12" s="50">
        <v>5.5000000000000005E-3</v>
      </c>
      <c r="BE12" s="18" t="s">
        <v>108</v>
      </c>
      <c r="BF12" s="51">
        <v>5.5000000000000005E-3</v>
      </c>
      <c r="BG12" s="18" t="s">
        <v>108</v>
      </c>
      <c r="BH12" s="50">
        <v>5.6000000000000008E-3</v>
      </c>
      <c r="BI12" s="18" t="s">
        <v>108</v>
      </c>
      <c r="BJ12" s="50">
        <v>5.5000000000000005E-3</v>
      </c>
      <c r="BK12" s="18" t="s">
        <v>108</v>
      </c>
      <c r="BL12" s="50">
        <v>5.4000000000000003E-3</v>
      </c>
      <c r="BM12" s="18" t="s">
        <v>108</v>
      </c>
      <c r="BN12" s="50">
        <v>5.4000000000000003E-3</v>
      </c>
      <c r="BO12" s="18" t="s">
        <v>108</v>
      </c>
      <c r="BP12" s="50">
        <v>5.4000000000000003E-3</v>
      </c>
      <c r="BQ12" s="18" t="s">
        <v>108</v>
      </c>
      <c r="BR12" s="50">
        <v>5.4000000000000003E-3</v>
      </c>
      <c r="BS12" s="18" t="s">
        <v>108</v>
      </c>
      <c r="BT12" s="50">
        <v>5.4000000000000003E-3</v>
      </c>
      <c r="BU12" s="18" t="s">
        <v>108</v>
      </c>
      <c r="BV12" s="50">
        <v>5.4000000000000003E-3</v>
      </c>
      <c r="BW12" s="18" t="s">
        <v>108</v>
      </c>
      <c r="BX12" s="50">
        <v>5.4000000000000003E-3</v>
      </c>
      <c r="BY12" s="18" t="s">
        <v>108</v>
      </c>
      <c r="BZ12" s="50">
        <v>5.4000000000000003E-3</v>
      </c>
      <c r="CA12" s="18" t="s">
        <v>108</v>
      </c>
      <c r="CB12" s="50">
        <v>5.4000000000000003E-3</v>
      </c>
      <c r="CC12" s="18" t="s">
        <v>108</v>
      </c>
      <c r="CD12" s="50">
        <v>5.4000000000000003E-3</v>
      </c>
      <c r="CE12" s="18" t="s">
        <v>108</v>
      </c>
      <c r="CF12" s="51">
        <v>5.4000000000000003E-3</v>
      </c>
      <c r="CG12" s="18" t="s">
        <v>108</v>
      </c>
      <c r="CH12" s="50">
        <v>5.4000000000000003E-3</v>
      </c>
      <c r="CI12" s="18" t="s">
        <v>108</v>
      </c>
      <c r="CJ12" s="50">
        <v>5.4000000000000003E-3</v>
      </c>
      <c r="CK12" s="18" t="s">
        <v>108</v>
      </c>
      <c r="CL12" s="50">
        <v>5.4000000000000003E-3</v>
      </c>
      <c r="CM12" s="18" t="s">
        <v>108</v>
      </c>
      <c r="CN12" s="50">
        <v>5.4000000000000003E-3</v>
      </c>
      <c r="CO12" s="18" t="s">
        <v>108</v>
      </c>
      <c r="CP12" s="50">
        <v>5.4000000000000003E-3</v>
      </c>
      <c r="CQ12" s="18" t="s">
        <v>108</v>
      </c>
      <c r="CR12" s="50">
        <v>5.4000000000000003E-3</v>
      </c>
      <c r="CS12" s="18" t="s">
        <v>108</v>
      </c>
      <c r="CT12" s="50">
        <v>5.4000000000000003E-3</v>
      </c>
      <c r="CU12" s="18" t="s">
        <v>108</v>
      </c>
      <c r="CV12" s="50">
        <v>5.4000000000000003E-3</v>
      </c>
      <c r="CW12" s="18" t="s">
        <v>108</v>
      </c>
      <c r="CX12" s="50">
        <v>5.4000000000000003E-3</v>
      </c>
      <c r="CY12" s="18" t="s">
        <v>108</v>
      </c>
      <c r="CZ12" s="50">
        <v>5.4000000000000003E-3</v>
      </c>
      <c r="DA12" s="18" t="s">
        <v>108</v>
      </c>
      <c r="DB12" s="50">
        <v>5.4000000000000003E-3</v>
      </c>
      <c r="DC12" s="18" t="s">
        <v>108</v>
      </c>
      <c r="DD12" s="50">
        <v>5.4000000000000003E-3</v>
      </c>
      <c r="DE12" s="18" t="s">
        <v>108</v>
      </c>
      <c r="DF12" s="50">
        <v>5.4000000000000003E-3</v>
      </c>
      <c r="DG12" s="18" t="s">
        <v>108</v>
      </c>
      <c r="DH12" s="50">
        <v>5.4000000000000003E-3</v>
      </c>
      <c r="DI12" s="18" t="s">
        <v>108</v>
      </c>
      <c r="DJ12" s="50">
        <v>5.4000000000000003E-3</v>
      </c>
      <c r="DK12" s="18" t="s">
        <v>108</v>
      </c>
      <c r="DL12" s="50">
        <v>5.4000000000000003E-3</v>
      </c>
      <c r="DM12" s="18" t="s">
        <v>108</v>
      </c>
      <c r="DN12" s="50">
        <v>5.4000000000000003E-3</v>
      </c>
      <c r="DO12" s="18" t="s">
        <v>108</v>
      </c>
      <c r="DP12" s="50">
        <v>5.4000000000000003E-3</v>
      </c>
      <c r="DQ12" s="18" t="s">
        <v>108</v>
      </c>
      <c r="DR12" s="50">
        <v>5.4000000000000003E-3</v>
      </c>
      <c r="DS12" s="18" t="s">
        <v>108</v>
      </c>
      <c r="DT12" s="50">
        <v>5.4000000000000003E-3</v>
      </c>
      <c r="DU12" s="18" t="s">
        <v>108</v>
      </c>
      <c r="DV12" s="50">
        <v>5.4000000000000003E-3</v>
      </c>
      <c r="DW12" s="18" t="s">
        <v>108</v>
      </c>
      <c r="DX12" s="50">
        <v>5.4000000000000003E-3</v>
      </c>
      <c r="DY12" s="18" t="s">
        <v>108</v>
      </c>
      <c r="DZ12" s="50">
        <v>5.4000000000000003E-3</v>
      </c>
      <c r="EA12" s="18" t="s">
        <v>108</v>
      </c>
      <c r="EB12" s="50">
        <v>5.4000000000000003E-3</v>
      </c>
      <c r="EC12" s="18" t="s">
        <v>108</v>
      </c>
      <c r="ED12" s="50">
        <v>5.4000000000000003E-3</v>
      </c>
      <c r="EE12" s="18" t="s">
        <v>108</v>
      </c>
      <c r="EF12" s="50">
        <v>5.4000000000000003E-3</v>
      </c>
      <c r="EG12" s="18" t="s">
        <v>108</v>
      </c>
      <c r="EH12" s="50">
        <v>5.4000000000000003E-3</v>
      </c>
      <c r="EI12" s="18" t="s">
        <v>108</v>
      </c>
      <c r="EJ12" s="50">
        <v>5.4000000000000003E-3</v>
      </c>
      <c r="EK12" s="18" t="s">
        <v>108</v>
      </c>
      <c r="EL12" s="50">
        <v>5.4000000000000003E-3</v>
      </c>
      <c r="EM12" s="18" t="s">
        <v>108</v>
      </c>
      <c r="EN12" s="50">
        <v>5.4000000000000003E-3</v>
      </c>
      <c r="EO12" s="18" t="s">
        <v>108</v>
      </c>
      <c r="EP12" s="50">
        <v>5.4000000000000003E-3</v>
      </c>
      <c r="EQ12" s="18" t="s">
        <v>108</v>
      </c>
      <c r="ER12" s="50">
        <v>5.4000000000000003E-3</v>
      </c>
      <c r="ES12" s="18" t="s">
        <v>108</v>
      </c>
      <c r="ET12" s="50">
        <v>5.4000000000000003E-3</v>
      </c>
      <c r="EU12" s="18" t="s">
        <v>108</v>
      </c>
      <c r="EV12" s="50">
        <v>5.4000000000000003E-3</v>
      </c>
      <c r="EW12" s="18" t="s">
        <v>108</v>
      </c>
      <c r="EX12" s="50">
        <v>5.4000000000000003E-3</v>
      </c>
      <c r="EY12" s="18" t="s">
        <v>108</v>
      </c>
      <c r="EZ12" s="50">
        <v>5.4000000000000003E-3</v>
      </c>
      <c r="FA12" s="18" t="s">
        <v>108</v>
      </c>
      <c r="FB12" s="50">
        <v>5.4000000000000003E-3</v>
      </c>
      <c r="FC12" s="18" t="s">
        <v>108</v>
      </c>
      <c r="FD12" s="50">
        <v>5.4000000000000003E-3</v>
      </c>
      <c r="FE12" s="18" t="s">
        <v>108</v>
      </c>
      <c r="FF12" s="50">
        <v>5.4000000000000003E-3</v>
      </c>
      <c r="FG12" s="18" t="s">
        <v>108</v>
      </c>
      <c r="FH12" s="50">
        <v>5.4000000000000003E-3</v>
      </c>
      <c r="FI12" s="18" t="s">
        <v>108</v>
      </c>
      <c r="FJ12" s="50">
        <v>5.4000000000000003E-3</v>
      </c>
      <c r="FK12" s="18" t="s">
        <v>108</v>
      </c>
      <c r="FL12" s="50">
        <v>5.4000000000000003E-3</v>
      </c>
      <c r="FM12" s="18" t="s">
        <v>108</v>
      </c>
      <c r="FN12" s="50">
        <v>5.4000000000000003E-3</v>
      </c>
      <c r="FO12" s="18" t="s">
        <v>108</v>
      </c>
      <c r="FP12" s="50">
        <v>5.4000000000000003E-3</v>
      </c>
      <c r="FQ12" s="18" t="s">
        <v>108</v>
      </c>
      <c r="FR12" s="50">
        <v>5.4000000000000003E-3</v>
      </c>
      <c r="FS12" s="18" t="s">
        <v>108</v>
      </c>
      <c r="FT12" s="50">
        <v>5.4000000000000003E-3</v>
      </c>
      <c r="FU12" s="18" t="s">
        <v>108</v>
      </c>
      <c r="FV12" s="50">
        <v>5.4000000000000003E-3</v>
      </c>
      <c r="FW12" s="18" t="s">
        <v>108</v>
      </c>
      <c r="FX12" s="50">
        <v>5.4000000000000003E-3</v>
      </c>
      <c r="FY12" s="18" t="s">
        <v>108</v>
      </c>
      <c r="FZ12" s="50">
        <v>5.5000000000000005E-3</v>
      </c>
      <c r="GA12" s="18" t="s">
        <v>108</v>
      </c>
      <c r="GB12" s="50">
        <v>5.4000000000000003E-3</v>
      </c>
      <c r="GC12" s="18" t="s">
        <v>108</v>
      </c>
      <c r="GD12" s="50">
        <v>5.4000000000000003E-3</v>
      </c>
      <c r="GE12" s="18" t="s">
        <v>108</v>
      </c>
      <c r="GF12" s="50">
        <v>5.4000000000000003E-3</v>
      </c>
    </row>
    <row r="13" spans="1:188" x14ac:dyDescent="0.2">
      <c r="A13" s="15"/>
      <c r="B13" s="16" t="s">
        <v>159</v>
      </c>
      <c r="C13" s="17" t="s">
        <v>160</v>
      </c>
      <c r="D13" s="52" t="s">
        <v>45</v>
      </c>
      <c r="E13" s="18" t="s">
        <v>161</v>
      </c>
      <c r="F13" s="50">
        <v>5.1999999999999998E-3</v>
      </c>
      <c r="G13" s="18" t="s">
        <v>161</v>
      </c>
      <c r="H13" s="50">
        <v>5.1999999999999998E-3</v>
      </c>
      <c r="I13" s="18" t="s">
        <v>161</v>
      </c>
      <c r="J13" s="50">
        <v>5.3E-3</v>
      </c>
      <c r="K13" s="18" t="s">
        <v>161</v>
      </c>
      <c r="L13" s="50">
        <v>5.1999999999999998E-3</v>
      </c>
      <c r="M13" s="18" t="s">
        <v>161</v>
      </c>
      <c r="N13" s="50">
        <v>5.1999999999999998E-3</v>
      </c>
      <c r="O13" s="18" t="s">
        <v>161</v>
      </c>
      <c r="P13" s="50">
        <v>5.1999999999999998E-3</v>
      </c>
      <c r="Q13" s="18" t="s">
        <v>161</v>
      </c>
      <c r="R13" s="50">
        <v>5.1999999999999998E-3</v>
      </c>
      <c r="S13" s="18" t="s">
        <v>161</v>
      </c>
      <c r="T13" s="50">
        <v>5.1999999999999998E-3</v>
      </c>
      <c r="U13" s="18" t="s">
        <v>161</v>
      </c>
      <c r="V13" s="50">
        <v>5.1999999999999998E-3</v>
      </c>
      <c r="W13" s="18" t="s">
        <v>161</v>
      </c>
      <c r="X13" s="50">
        <v>5.1999999999999998E-3</v>
      </c>
      <c r="Y13" s="18" t="s">
        <v>161</v>
      </c>
      <c r="Z13" s="50">
        <v>5.1999999999999998E-3</v>
      </c>
      <c r="AA13" s="18" t="s">
        <v>161</v>
      </c>
      <c r="AB13" s="50">
        <v>5.1999999999999998E-3</v>
      </c>
      <c r="AC13" s="18" t="s">
        <v>161</v>
      </c>
      <c r="AD13" s="50">
        <v>5.1999999999999998E-3</v>
      </c>
      <c r="AE13" s="18" t="s">
        <v>161</v>
      </c>
      <c r="AF13" s="50">
        <v>5.1999999999999998E-3</v>
      </c>
      <c r="AG13" s="18" t="s">
        <v>161</v>
      </c>
      <c r="AH13" s="50">
        <v>1.8100000000000002E-2</v>
      </c>
      <c r="AI13" s="18" t="s">
        <v>161</v>
      </c>
      <c r="AJ13" s="50">
        <v>5.1999999999999998E-3</v>
      </c>
      <c r="AK13" s="18" t="s">
        <v>161</v>
      </c>
      <c r="AL13" s="50">
        <v>5.1999999999999998E-3</v>
      </c>
      <c r="AM13" s="18" t="s">
        <v>161</v>
      </c>
      <c r="AN13" s="50">
        <v>5.1999999999999998E-3</v>
      </c>
      <c r="AO13" s="18" t="s">
        <v>161</v>
      </c>
      <c r="AP13" s="50">
        <v>5.1999999999999998E-3</v>
      </c>
      <c r="AQ13" s="18" t="s">
        <v>161</v>
      </c>
      <c r="AR13" s="50">
        <v>5.1999999999999998E-3</v>
      </c>
      <c r="AS13" s="18" t="s">
        <v>161</v>
      </c>
      <c r="AT13" s="50">
        <v>5.1999999999999998E-3</v>
      </c>
      <c r="AU13" s="18" t="s">
        <v>161</v>
      </c>
      <c r="AV13" s="50">
        <v>5.1999999999999998E-3</v>
      </c>
      <c r="AW13" s="18" t="s">
        <v>161</v>
      </c>
      <c r="AX13" s="50">
        <v>5.1999999999999998E-3</v>
      </c>
      <c r="AY13" s="18" t="s">
        <v>161</v>
      </c>
      <c r="AZ13" s="50">
        <v>5.1999999999999998E-3</v>
      </c>
      <c r="BA13" s="18" t="s">
        <v>161</v>
      </c>
      <c r="BB13" s="50">
        <v>5.1999999999999998E-3</v>
      </c>
      <c r="BC13" s="18" t="s">
        <v>161</v>
      </c>
      <c r="BD13" s="50">
        <v>5.1999999999999998E-3</v>
      </c>
      <c r="BE13" s="18" t="s">
        <v>161</v>
      </c>
      <c r="BF13" s="50">
        <v>5.1999999999999998E-3</v>
      </c>
      <c r="BG13" s="18" t="s">
        <v>161</v>
      </c>
      <c r="BH13" s="50">
        <v>5.1999999999999998E-3</v>
      </c>
      <c r="BI13" s="18" t="s">
        <v>161</v>
      </c>
      <c r="BJ13" s="50">
        <v>5.1999999999999998E-3</v>
      </c>
      <c r="BK13" s="18" t="s">
        <v>161</v>
      </c>
      <c r="BL13" s="50">
        <v>5.1999999999999998E-3</v>
      </c>
      <c r="BM13" s="18" t="s">
        <v>161</v>
      </c>
      <c r="BN13" s="50">
        <v>5.1999999999999998E-3</v>
      </c>
      <c r="BO13" s="18" t="s">
        <v>161</v>
      </c>
      <c r="BP13" s="50">
        <v>5.1999999999999998E-3</v>
      </c>
      <c r="BQ13" s="18" t="s">
        <v>161</v>
      </c>
      <c r="BR13" s="50">
        <v>5.1999999999999998E-3</v>
      </c>
      <c r="BS13" s="18" t="s">
        <v>161</v>
      </c>
      <c r="BT13" s="50">
        <v>5.1999999999999998E-3</v>
      </c>
      <c r="BU13" s="18" t="s">
        <v>161</v>
      </c>
      <c r="BV13" s="50">
        <v>7.0999999999999995E-3</v>
      </c>
      <c r="BW13" s="18" t="s">
        <v>161</v>
      </c>
      <c r="BX13" s="50">
        <v>5.1999999999999998E-3</v>
      </c>
      <c r="BY13" s="18" t="s">
        <v>161</v>
      </c>
      <c r="BZ13" s="50">
        <v>5.1999999999999998E-3</v>
      </c>
      <c r="CA13" s="18" t="s">
        <v>161</v>
      </c>
      <c r="CB13" s="50">
        <v>5.1999999999999998E-3</v>
      </c>
      <c r="CC13" s="18" t="s">
        <v>161</v>
      </c>
      <c r="CD13" s="50">
        <v>5.1999999999999998E-3</v>
      </c>
      <c r="CE13" s="18" t="s">
        <v>161</v>
      </c>
      <c r="CF13" s="50">
        <v>5.1999999999999998E-3</v>
      </c>
      <c r="CG13" s="18" t="s">
        <v>161</v>
      </c>
      <c r="CH13" s="50">
        <v>5.1999999999999998E-3</v>
      </c>
      <c r="CI13" s="18" t="s">
        <v>161</v>
      </c>
      <c r="CJ13" s="50">
        <v>5.1999999999999998E-3</v>
      </c>
      <c r="CK13" s="18" t="s">
        <v>161</v>
      </c>
      <c r="CL13" s="50">
        <v>5.1999999999999998E-3</v>
      </c>
      <c r="CM13" s="18" t="s">
        <v>161</v>
      </c>
      <c r="CN13" s="50">
        <v>5.1999999999999998E-3</v>
      </c>
      <c r="CO13" s="18" t="s">
        <v>161</v>
      </c>
      <c r="CP13" s="50">
        <v>5.1999999999999998E-3</v>
      </c>
      <c r="CQ13" s="18" t="s">
        <v>161</v>
      </c>
      <c r="CR13" s="50">
        <v>5.1999999999999998E-3</v>
      </c>
      <c r="CS13" s="18" t="s">
        <v>161</v>
      </c>
      <c r="CT13" s="50">
        <v>5.1999999999999998E-3</v>
      </c>
      <c r="CU13" s="18" t="s">
        <v>161</v>
      </c>
      <c r="CV13" s="50">
        <v>5.1999999999999998E-3</v>
      </c>
      <c r="CW13" s="18" t="s">
        <v>161</v>
      </c>
      <c r="CX13" s="50">
        <v>5.1999999999999998E-3</v>
      </c>
      <c r="CY13" s="18" t="s">
        <v>161</v>
      </c>
      <c r="CZ13" s="50">
        <v>5.1999999999999998E-3</v>
      </c>
      <c r="DA13" s="18" t="s">
        <v>161</v>
      </c>
      <c r="DB13" s="50">
        <v>5.1999999999999998E-3</v>
      </c>
      <c r="DC13" s="18" t="s">
        <v>161</v>
      </c>
      <c r="DD13" s="50">
        <v>5.1999999999999998E-3</v>
      </c>
      <c r="DE13" s="18" t="s">
        <v>161</v>
      </c>
      <c r="DF13" s="50">
        <v>5.1999999999999998E-3</v>
      </c>
      <c r="DG13" s="18" t="s">
        <v>161</v>
      </c>
      <c r="DH13" s="50">
        <v>5.1999999999999998E-3</v>
      </c>
      <c r="DI13" s="18" t="s">
        <v>161</v>
      </c>
      <c r="DJ13" s="50">
        <v>5.1999999999999998E-3</v>
      </c>
      <c r="DK13" s="18" t="s">
        <v>161</v>
      </c>
      <c r="DL13" s="50">
        <v>5.1999999999999998E-3</v>
      </c>
      <c r="DM13" s="18" t="s">
        <v>161</v>
      </c>
      <c r="DN13" s="50">
        <v>5.1999999999999998E-3</v>
      </c>
      <c r="DO13" s="18" t="s">
        <v>161</v>
      </c>
      <c r="DP13" s="50">
        <v>5.1999999999999998E-3</v>
      </c>
      <c r="DQ13" s="18" t="s">
        <v>161</v>
      </c>
      <c r="DR13" s="50">
        <v>5.1999999999999998E-3</v>
      </c>
      <c r="DS13" s="18" t="s">
        <v>161</v>
      </c>
      <c r="DT13" s="50">
        <v>5.1999999999999998E-3</v>
      </c>
      <c r="DU13" s="18" t="s">
        <v>161</v>
      </c>
      <c r="DV13" s="50">
        <v>5.1999999999999998E-3</v>
      </c>
      <c r="DW13" s="18" t="s">
        <v>161</v>
      </c>
      <c r="DX13" s="50">
        <v>5.1999999999999998E-3</v>
      </c>
      <c r="DY13" s="18" t="s">
        <v>161</v>
      </c>
      <c r="DZ13" s="50">
        <v>5.1999999999999998E-3</v>
      </c>
      <c r="EA13" s="18" t="s">
        <v>161</v>
      </c>
      <c r="EB13" s="50">
        <v>5.1999999999999998E-3</v>
      </c>
      <c r="EC13" s="18" t="s">
        <v>161</v>
      </c>
      <c r="ED13" s="50">
        <v>5.1999999999999998E-3</v>
      </c>
      <c r="EE13" s="18" t="s">
        <v>161</v>
      </c>
      <c r="EF13" s="50">
        <v>5.1999999999999998E-3</v>
      </c>
      <c r="EG13" s="18" t="s">
        <v>161</v>
      </c>
      <c r="EH13" s="50">
        <v>5.1999999999999998E-3</v>
      </c>
      <c r="EI13" s="18" t="s">
        <v>161</v>
      </c>
      <c r="EJ13" s="50">
        <v>5.1999999999999998E-3</v>
      </c>
      <c r="EK13" s="18" t="s">
        <v>161</v>
      </c>
      <c r="EL13" s="50">
        <v>5.1999999999999998E-3</v>
      </c>
      <c r="EM13" s="18" t="s">
        <v>161</v>
      </c>
      <c r="EN13" s="50">
        <v>5.1999999999999998E-3</v>
      </c>
      <c r="EO13" s="18" t="s">
        <v>161</v>
      </c>
      <c r="EP13" s="50">
        <v>5.1999999999999998E-3</v>
      </c>
      <c r="EQ13" s="18" t="s">
        <v>161</v>
      </c>
      <c r="ER13" s="50">
        <v>5.1999999999999998E-3</v>
      </c>
      <c r="ES13" s="18" t="s">
        <v>161</v>
      </c>
      <c r="ET13" s="50">
        <v>5.1999999999999998E-3</v>
      </c>
      <c r="EU13" s="18" t="s">
        <v>161</v>
      </c>
      <c r="EV13" s="50">
        <v>5.1999999999999998E-3</v>
      </c>
      <c r="EW13" s="18" t="s">
        <v>161</v>
      </c>
      <c r="EX13" s="50">
        <v>5.1999999999999998E-3</v>
      </c>
      <c r="EY13" s="18" t="s">
        <v>161</v>
      </c>
      <c r="EZ13" s="50">
        <v>1.0500000000000001E-2</v>
      </c>
      <c r="FA13" s="18" t="s">
        <v>161</v>
      </c>
      <c r="FB13" s="50">
        <v>7.0999999999999995E-3</v>
      </c>
      <c r="FC13" s="18" t="s">
        <v>161</v>
      </c>
      <c r="FD13" s="50">
        <v>5.1999999999999998E-3</v>
      </c>
      <c r="FE13" s="18" t="s">
        <v>161</v>
      </c>
      <c r="FF13" s="50">
        <v>5.1999999999999998E-3</v>
      </c>
      <c r="FG13" s="18" t="s">
        <v>161</v>
      </c>
      <c r="FH13" s="50">
        <v>5.1999999999999998E-3</v>
      </c>
      <c r="FI13" s="18" t="s">
        <v>161</v>
      </c>
      <c r="FJ13" s="50">
        <v>5.1999999999999998E-3</v>
      </c>
      <c r="FK13" s="18" t="s">
        <v>161</v>
      </c>
      <c r="FL13" s="50">
        <v>5.1999999999999998E-3</v>
      </c>
      <c r="FM13" s="18" t="s">
        <v>161</v>
      </c>
      <c r="FN13" s="50">
        <v>5.1999999999999998E-3</v>
      </c>
      <c r="FO13" s="18" t="s">
        <v>161</v>
      </c>
      <c r="FP13" s="50">
        <v>5.1999999999999998E-3</v>
      </c>
      <c r="FQ13" s="18" t="s">
        <v>161</v>
      </c>
      <c r="FR13" s="50">
        <v>5.1999999999999998E-3</v>
      </c>
      <c r="FS13" s="18" t="s">
        <v>161</v>
      </c>
      <c r="FT13" s="50">
        <v>5.1999999999999998E-3</v>
      </c>
      <c r="FU13" s="18" t="s">
        <v>161</v>
      </c>
      <c r="FV13" s="50">
        <v>5.1999999999999998E-3</v>
      </c>
      <c r="FW13" s="18" t="s">
        <v>161</v>
      </c>
      <c r="FX13" s="50">
        <v>5.1999999999999998E-3</v>
      </c>
      <c r="FY13" s="18" t="s">
        <v>161</v>
      </c>
      <c r="FZ13" s="50">
        <v>5.1999999999999998E-3</v>
      </c>
      <c r="GA13" s="18" t="s">
        <v>161</v>
      </c>
      <c r="GB13" s="50">
        <v>6.5000000000000006E-3</v>
      </c>
      <c r="GC13" s="18" t="s">
        <v>161</v>
      </c>
      <c r="GD13" s="50">
        <v>5.1999999999999998E-3</v>
      </c>
      <c r="GE13" s="18" t="s">
        <v>161</v>
      </c>
      <c r="GF13" s="50">
        <v>5.1999999999999998E-3</v>
      </c>
    </row>
  </sheetData>
  <mergeCells count="188">
    <mergeCell ref="K7:L7"/>
    <mergeCell ref="M7:N7"/>
    <mergeCell ref="C2:G2"/>
    <mergeCell ref="C3:G3"/>
    <mergeCell ref="B7:D7"/>
    <mergeCell ref="E7:F7"/>
    <mergeCell ref="G7:H7"/>
    <mergeCell ref="I7:J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CG7:CH7"/>
    <mergeCell ref="CI7:CJ7"/>
    <mergeCell ref="CK7:CL7"/>
    <mergeCell ref="CM7:CN7"/>
    <mergeCell ref="CO7:CP7"/>
    <mergeCell ref="CQ7:CR7"/>
    <mergeCell ref="CS7:CT7"/>
    <mergeCell ref="DU7:DV7"/>
    <mergeCell ref="CU7:CV7"/>
    <mergeCell ref="CW7:CX7"/>
    <mergeCell ref="CY7:CZ7"/>
    <mergeCell ref="DA7:DB7"/>
    <mergeCell ref="DC7:DD7"/>
    <mergeCell ref="DE7:DF7"/>
    <mergeCell ref="DG7:DH7"/>
    <mergeCell ref="DI7:DJ7"/>
    <mergeCell ref="EO7:EP7"/>
    <mergeCell ref="EQ7:ER7"/>
    <mergeCell ref="EU7:EV7"/>
    <mergeCell ref="DK7:DL7"/>
    <mergeCell ref="DM7:DN7"/>
    <mergeCell ref="DO7:DP7"/>
    <mergeCell ref="DQ7:DR7"/>
    <mergeCell ref="DW7:DX7"/>
    <mergeCell ref="DY7:DZ7"/>
    <mergeCell ref="DS7:DT7"/>
    <mergeCell ref="EK7:EL7"/>
    <mergeCell ref="FQ7:FR7"/>
    <mergeCell ref="EW7:EX7"/>
    <mergeCell ref="EA7:EB7"/>
    <mergeCell ref="EC7:ED7"/>
    <mergeCell ref="EE7:EF7"/>
    <mergeCell ref="EG7:EH7"/>
    <mergeCell ref="EI7:EJ7"/>
    <mergeCell ref="FK7:FL7"/>
    <mergeCell ref="FI7:FJ7"/>
    <mergeCell ref="EM7:EN7"/>
    <mergeCell ref="FS7:FT7"/>
    <mergeCell ref="EY7:EZ7"/>
    <mergeCell ref="FA7:FB7"/>
    <mergeCell ref="FC7:FD7"/>
    <mergeCell ref="FE7:FF7"/>
    <mergeCell ref="ES7:ET7"/>
    <mergeCell ref="FG7:FH7"/>
    <mergeCell ref="FM7:FN7"/>
    <mergeCell ref="FO7:FP7"/>
    <mergeCell ref="Y8:Z8"/>
    <mergeCell ref="AA8:AB8"/>
    <mergeCell ref="AE8:AF8"/>
    <mergeCell ref="AG8:AH8"/>
    <mergeCell ref="AI8:AJ8"/>
    <mergeCell ref="B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AC8:AD8"/>
    <mergeCell ref="AO8:AP8"/>
    <mergeCell ref="AQ8:AR8"/>
    <mergeCell ref="AK8:AL8"/>
    <mergeCell ref="AM8:AN8"/>
    <mergeCell ref="AS8:AT8"/>
    <mergeCell ref="AU8:AV8"/>
    <mergeCell ref="BA8:BB8"/>
    <mergeCell ref="BC8:BD8"/>
    <mergeCell ref="AW8:AX8"/>
    <mergeCell ref="AY8:AZ8"/>
    <mergeCell ref="BE8:BF8"/>
    <mergeCell ref="BG8:BH8"/>
    <mergeCell ref="BM8:BN8"/>
    <mergeCell ref="BO8:BP8"/>
    <mergeCell ref="BI8:BJ8"/>
    <mergeCell ref="BK8:BL8"/>
    <mergeCell ref="BQ8:BR8"/>
    <mergeCell ref="BS8:BT8"/>
    <mergeCell ref="BY8:BZ8"/>
    <mergeCell ref="CA8:CB8"/>
    <mergeCell ref="BU8:BV8"/>
    <mergeCell ref="BW8:BX8"/>
    <mergeCell ref="CC8:CD8"/>
    <mergeCell ref="CE8:CF8"/>
    <mergeCell ref="CK8:CL8"/>
    <mergeCell ref="CM8:CN8"/>
    <mergeCell ref="CG8:CH8"/>
    <mergeCell ref="CI8:CJ8"/>
    <mergeCell ref="CO8:CP8"/>
    <mergeCell ref="CQ8:CR8"/>
    <mergeCell ref="CW8:CX8"/>
    <mergeCell ref="CY8:CZ8"/>
    <mergeCell ref="CS8:CT8"/>
    <mergeCell ref="CU8:CV8"/>
    <mergeCell ref="DA8:DB8"/>
    <mergeCell ref="DC8:DD8"/>
    <mergeCell ref="DI8:DJ8"/>
    <mergeCell ref="DK8:DL8"/>
    <mergeCell ref="DE8:DF8"/>
    <mergeCell ref="DG8:DH8"/>
    <mergeCell ref="DM8:DN8"/>
    <mergeCell ref="DO8:DP8"/>
    <mergeCell ref="DU8:DV8"/>
    <mergeCell ref="DW8:DX8"/>
    <mergeCell ref="DQ8:DR8"/>
    <mergeCell ref="DS8:DT8"/>
    <mergeCell ref="DY8:DZ8"/>
    <mergeCell ref="EA8:EB8"/>
    <mergeCell ref="EG8:EH8"/>
    <mergeCell ref="EI8:EJ8"/>
    <mergeCell ref="EC8:ED8"/>
    <mergeCell ref="EE8:EF8"/>
    <mergeCell ref="EK8:EL8"/>
    <mergeCell ref="EM8:EN8"/>
    <mergeCell ref="ES8:ET8"/>
    <mergeCell ref="EU8:EV8"/>
    <mergeCell ref="EO8:EP8"/>
    <mergeCell ref="EQ8:ER8"/>
    <mergeCell ref="EW8:EX8"/>
    <mergeCell ref="EY8:EZ8"/>
    <mergeCell ref="FE8:FF8"/>
    <mergeCell ref="FG8:FH8"/>
    <mergeCell ref="FA8:FB8"/>
    <mergeCell ref="FC8:FD8"/>
    <mergeCell ref="FI8:FJ8"/>
    <mergeCell ref="FK8:FL8"/>
    <mergeCell ref="FQ8:FR8"/>
    <mergeCell ref="FS8:FT8"/>
    <mergeCell ref="FM8:FN8"/>
    <mergeCell ref="FO8:FP8"/>
    <mergeCell ref="GC7:GD7"/>
    <mergeCell ref="GC8:GD8"/>
    <mergeCell ref="FU8:FV8"/>
    <mergeCell ref="FW8:FX8"/>
    <mergeCell ref="FY8:FZ8"/>
    <mergeCell ref="GA8:GB8"/>
    <mergeCell ref="FW7:FX7"/>
    <mergeCell ref="FY7:FZ7"/>
    <mergeCell ref="GA7:GB7"/>
    <mergeCell ref="FU7:FV7"/>
    <mergeCell ref="GE7:GF7"/>
    <mergeCell ref="GE8:GF8"/>
  </mergeCells>
  <pageMargins left="0.74803149606299213" right="0.74803149606299213" top="0.98425196850393704" bottom="0.98425196850393704" header="0" footer="0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74"/>
  <sheetViews>
    <sheetView topLeftCell="C1" workbookViewId="0">
      <selection activeCell="J27" sqref="J27"/>
    </sheetView>
  </sheetViews>
  <sheetFormatPr baseColWidth="10" defaultRowHeight="12.5" x14ac:dyDescent="0.25"/>
  <cols>
    <col min="1" max="1" width="22.81640625" bestFit="1" customWidth="1"/>
    <col min="2" max="2" width="48" bestFit="1" customWidth="1"/>
    <col min="3" max="4" width="14.81640625" customWidth="1"/>
    <col min="5" max="6" width="17" customWidth="1"/>
    <col min="7" max="7" width="14.81640625" customWidth="1"/>
    <col min="8" max="8" width="16.453125" bestFit="1" customWidth="1"/>
    <col min="9" max="9" width="46.54296875" bestFit="1" customWidth="1"/>
    <col min="10" max="10" width="16.26953125" style="21" customWidth="1"/>
    <col min="11" max="11" width="4.54296875" style="2" bestFit="1" customWidth="1"/>
    <col min="12" max="12" width="6.453125" style="2" bestFit="1" customWidth="1"/>
    <col min="13" max="13" width="8.7265625" style="2" bestFit="1" customWidth="1"/>
    <col min="14" max="14" width="12.54296875" style="2" bestFit="1" customWidth="1"/>
    <col min="15" max="15" width="11.54296875" style="2" bestFit="1" customWidth="1"/>
    <col min="16" max="16" width="11.7265625" style="2" bestFit="1" customWidth="1"/>
    <col min="17" max="17" width="13" style="2" bestFit="1" customWidth="1"/>
    <col min="18" max="18" width="21.26953125" style="2" bestFit="1" customWidth="1"/>
    <col min="19" max="19" width="6.7265625" style="2" bestFit="1" customWidth="1"/>
    <col min="20" max="20" width="46.54296875" style="2" bestFit="1" customWidth="1"/>
  </cols>
  <sheetData>
    <row r="1" spans="1:19" ht="13" thickBot="1" x14ac:dyDescent="0.3">
      <c r="A1" s="20" t="s">
        <v>125</v>
      </c>
      <c r="B1" s="20" t="s">
        <v>126</v>
      </c>
      <c r="C1" s="20" t="s">
        <v>145</v>
      </c>
      <c r="D1" s="37" t="s">
        <v>146</v>
      </c>
      <c r="E1" s="20">
        <v>501001001</v>
      </c>
      <c r="F1" s="37">
        <v>501001000</v>
      </c>
      <c r="G1" s="20" t="s">
        <v>147</v>
      </c>
      <c r="I1" s="31" t="s">
        <v>140</v>
      </c>
      <c r="J1" s="45" t="s">
        <v>157</v>
      </c>
      <c r="K1" s="46" t="s">
        <v>42</v>
      </c>
      <c r="L1" s="46" t="s">
        <v>129</v>
      </c>
      <c r="M1" s="46" t="s">
        <v>130</v>
      </c>
      <c r="N1" s="46" t="s">
        <v>131</v>
      </c>
      <c r="O1" s="46" t="s">
        <v>132</v>
      </c>
      <c r="P1" s="46" t="s">
        <v>133</v>
      </c>
      <c r="Q1" s="46" t="s">
        <v>134</v>
      </c>
      <c r="R1" s="46" t="s">
        <v>135</v>
      </c>
      <c r="S1" s="47" t="s">
        <v>136</v>
      </c>
    </row>
    <row r="2" spans="1:19" ht="13" thickTop="1" x14ac:dyDescent="0.25">
      <c r="A2" s="2" t="s">
        <v>122</v>
      </c>
      <c r="B2" s="2" t="s">
        <v>112</v>
      </c>
      <c r="C2" s="4">
        <f>SUMIFS('Corp-Deuda-RVG'!$F:$F,'Corp-Deuda-RVG'!$B:$B,Parametros!A2)</f>
        <v>22502437</v>
      </c>
      <c r="D2" s="38">
        <f>SUMIFS('Corp-Deuda-RVG'!$J:$J,'Corp-Deuda-RVG'!$B:$B,Parametros!A2)</f>
        <v>15002040</v>
      </c>
      <c r="E2" s="48">
        <v>18125443</v>
      </c>
      <c r="F2" s="49">
        <v>12083954</v>
      </c>
      <c r="G2" s="4">
        <f>+C2+D2-E2-F2</f>
        <v>7295080</v>
      </c>
      <c r="H2" s="2"/>
      <c r="I2" s="2" t="s">
        <v>111</v>
      </c>
      <c r="J2" s="30">
        <v>43191</v>
      </c>
      <c r="K2" s="2" t="s">
        <v>137</v>
      </c>
      <c r="L2" s="2" t="s">
        <v>138</v>
      </c>
      <c r="M2" s="2">
        <v>1006.4103</v>
      </c>
      <c r="N2" s="2">
        <v>0</v>
      </c>
      <c r="O2" s="29">
        <v>9353825912</v>
      </c>
      <c r="P2" s="36">
        <v>9379834866</v>
      </c>
      <c r="Q2" s="2">
        <v>2</v>
      </c>
      <c r="R2" s="2">
        <v>0</v>
      </c>
      <c r="S2" s="2" t="s">
        <v>139</v>
      </c>
    </row>
    <row r="3" spans="1:19" x14ac:dyDescent="0.25">
      <c r="A3" s="2" t="s">
        <v>123</v>
      </c>
      <c r="B3" s="2" t="s">
        <v>109</v>
      </c>
      <c r="C3" s="4">
        <f>SUMIFS('Corp-Deuda-RVG'!$F:$F,'Corp-Deuda-RVG'!$B:$B,Parametros!A3)</f>
        <v>116056765</v>
      </c>
      <c r="D3" s="38">
        <f>SUMIFS('Corp-Deuda-RVG'!$J:$J,'Corp-Deuda-RVG'!$B:$B,Parametros!A3)</f>
        <v>0</v>
      </c>
      <c r="E3" s="48">
        <v>121129404</v>
      </c>
      <c r="F3" s="49">
        <v>7126755</v>
      </c>
      <c r="G3" s="4">
        <f>+C3+D3-E3-F3</f>
        <v>-12199394</v>
      </c>
      <c r="H3" s="2"/>
      <c r="I3" s="2" t="s">
        <v>111</v>
      </c>
      <c r="J3" s="30">
        <v>43192</v>
      </c>
      <c r="K3" s="2" t="s">
        <v>137</v>
      </c>
      <c r="L3" s="2" t="s">
        <v>138</v>
      </c>
      <c r="M3" s="2">
        <v>1006.603</v>
      </c>
      <c r="N3" s="2">
        <v>0</v>
      </c>
      <c r="O3" s="29">
        <v>9904714823</v>
      </c>
      <c r="P3" s="36">
        <v>9930677870</v>
      </c>
      <c r="Q3" s="2">
        <v>3</v>
      </c>
      <c r="R3" s="2">
        <v>0</v>
      </c>
      <c r="S3" s="2" t="s">
        <v>139</v>
      </c>
    </row>
    <row r="4" spans="1:19" x14ac:dyDescent="0.25">
      <c r="A4" s="2" t="s">
        <v>124</v>
      </c>
      <c r="B4" s="2" t="s">
        <v>111</v>
      </c>
      <c r="C4" s="4">
        <f>SUMIFS('Corp-Deuda-RVG'!$F:$F,'Corp-Deuda-RVG'!$B:$B,Parametros!A4)</f>
        <v>14976030</v>
      </c>
      <c r="D4" s="38">
        <f>SUMIFS('Corp-Deuda-RVG'!$J:$J,'Corp-Deuda-RVG'!$B:$B,Parametros!A4)</f>
        <v>37441614</v>
      </c>
      <c r="E4" s="48">
        <v>10376645</v>
      </c>
      <c r="F4" s="49">
        <v>25942673</v>
      </c>
      <c r="G4" s="4">
        <f>+C4+D4-E4-F4</f>
        <v>16098326</v>
      </c>
      <c r="H4" s="2"/>
      <c r="I4" s="2" t="s">
        <v>111</v>
      </c>
      <c r="J4" s="30">
        <v>43193</v>
      </c>
      <c r="K4" s="2" t="s">
        <v>137</v>
      </c>
      <c r="L4" s="2" t="s">
        <v>138</v>
      </c>
      <c r="M4" s="2">
        <v>1006.9321</v>
      </c>
      <c r="N4" s="2">
        <v>0</v>
      </c>
      <c r="O4" s="29">
        <v>9907953082</v>
      </c>
      <c r="P4" s="36">
        <v>9934323559</v>
      </c>
      <c r="Q4" s="2">
        <v>2</v>
      </c>
      <c r="R4" s="2">
        <v>0</v>
      </c>
      <c r="S4" s="2" t="s">
        <v>139</v>
      </c>
    </row>
    <row r="5" spans="1:19" x14ac:dyDescent="0.25">
      <c r="A5" s="2" t="s">
        <v>149</v>
      </c>
      <c r="B5" s="2"/>
      <c r="C5" s="4" t="e">
        <f>SUM(#REF!)</f>
        <v>#REF!</v>
      </c>
      <c r="D5" s="38" t="e">
        <f>SUM(#REF!)</f>
        <v>#REF!</v>
      </c>
      <c r="E5" s="48">
        <v>394790168</v>
      </c>
      <c r="F5" s="40"/>
      <c r="G5" s="4" t="e">
        <f>+C5+D5-E5-F5</f>
        <v>#REF!</v>
      </c>
      <c r="H5" s="41" t="s">
        <v>148</v>
      </c>
      <c r="I5" s="2" t="s">
        <v>111</v>
      </c>
      <c r="J5" s="30">
        <v>43194</v>
      </c>
      <c r="K5" s="2" t="s">
        <v>137</v>
      </c>
      <c r="L5" s="2" t="s">
        <v>138</v>
      </c>
      <c r="M5" s="2">
        <v>1007.2418</v>
      </c>
      <c r="N5" s="2">
        <v>0</v>
      </c>
      <c r="O5" s="29">
        <v>9911000451</v>
      </c>
      <c r="P5" s="36">
        <v>9937778620</v>
      </c>
      <c r="Q5" s="2">
        <v>2</v>
      </c>
      <c r="R5" s="2">
        <v>0</v>
      </c>
      <c r="S5" s="2" t="s">
        <v>139</v>
      </c>
    </row>
    <row r="6" spans="1:19" x14ac:dyDescent="0.25">
      <c r="A6" s="2" t="s">
        <v>150</v>
      </c>
      <c r="C6" s="4"/>
      <c r="D6" s="38"/>
      <c r="E6" s="4"/>
      <c r="F6" s="40"/>
      <c r="G6" s="4"/>
      <c r="H6" s="41"/>
      <c r="I6" s="2" t="s">
        <v>111</v>
      </c>
      <c r="J6" s="30">
        <v>43195</v>
      </c>
      <c r="K6" s="2" t="s">
        <v>137</v>
      </c>
      <c r="L6" s="2" t="s">
        <v>138</v>
      </c>
      <c r="M6" s="2">
        <v>1007.6453</v>
      </c>
      <c r="N6" s="2">
        <v>0</v>
      </c>
      <c r="O6" s="29">
        <v>9914970787</v>
      </c>
      <c r="P6" s="36">
        <v>9942155890</v>
      </c>
      <c r="Q6" s="2">
        <v>2</v>
      </c>
      <c r="R6" s="2">
        <v>0</v>
      </c>
      <c r="S6" s="2" t="s">
        <v>139</v>
      </c>
    </row>
    <row r="7" spans="1:19" x14ac:dyDescent="0.25">
      <c r="I7" s="2" t="s">
        <v>111</v>
      </c>
      <c r="J7" s="30">
        <v>43196</v>
      </c>
      <c r="K7" s="2" t="s">
        <v>137</v>
      </c>
      <c r="L7" s="2" t="s">
        <v>138</v>
      </c>
      <c r="M7" s="2">
        <v>1006.7456</v>
      </c>
      <c r="N7" s="2">
        <v>0</v>
      </c>
      <c r="O7" s="29">
        <v>9906117970</v>
      </c>
      <c r="P7" s="36">
        <v>9933710290</v>
      </c>
      <c r="Q7" s="2">
        <v>2</v>
      </c>
      <c r="R7" s="2">
        <v>0</v>
      </c>
      <c r="S7" s="2" t="s">
        <v>139</v>
      </c>
    </row>
    <row r="8" spans="1:19" x14ac:dyDescent="0.25">
      <c r="I8" s="2" t="s">
        <v>111</v>
      </c>
      <c r="J8" s="30">
        <v>43197</v>
      </c>
      <c r="K8" s="2" t="s">
        <v>137</v>
      </c>
      <c r="L8" s="2" t="s">
        <v>138</v>
      </c>
      <c r="M8" s="2">
        <v>1006.745</v>
      </c>
      <c r="N8" s="2">
        <v>0</v>
      </c>
      <c r="O8" s="29">
        <v>9906112067</v>
      </c>
      <c r="P8" s="36">
        <v>9933710290</v>
      </c>
      <c r="Q8" s="2">
        <v>2</v>
      </c>
      <c r="R8" s="2">
        <v>0</v>
      </c>
      <c r="S8" s="2" t="s">
        <v>139</v>
      </c>
    </row>
    <row r="9" spans="1:19" x14ac:dyDescent="0.25">
      <c r="I9" s="2" t="s">
        <v>111</v>
      </c>
      <c r="J9" s="30">
        <v>43198</v>
      </c>
      <c r="K9" s="2" t="s">
        <v>137</v>
      </c>
      <c r="L9" s="2" t="s">
        <v>138</v>
      </c>
      <c r="M9" s="2">
        <v>1006.7544</v>
      </c>
      <c r="N9" s="2">
        <v>0</v>
      </c>
      <c r="O9" s="29">
        <v>9906204560</v>
      </c>
      <c r="P9" s="36">
        <v>9933710290</v>
      </c>
      <c r="Q9" s="2">
        <v>2</v>
      </c>
      <c r="R9" s="2">
        <v>0</v>
      </c>
      <c r="S9" s="2" t="s">
        <v>139</v>
      </c>
    </row>
    <row r="10" spans="1:19" x14ac:dyDescent="0.25">
      <c r="I10" s="2" t="s">
        <v>111</v>
      </c>
      <c r="J10" s="30">
        <v>43199</v>
      </c>
      <c r="K10" s="2" t="s">
        <v>137</v>
      </c>
      <c r="L10" s="2" t="s">
        <v>138</v>
      </c>
      <c r="M10" s="2">
        <v>1006.9182</v>
      </c>
      <c r="N10" s="2">
        <v>0</v>
      </c>
      <c r="O10" s="29">
        <v>9907816310</v>
      </c>
      <c r="P10" s="36">
        <v>9965023129</v>
      </c>
      <c r="Q10" s="2">
        <v>2</v>
      </c>
      <c r="R10" s="2">
        <v>0</v>
      </c>
      <c r="S10" s="2" t="s">
        <v>139</v>
      </c>
    </row>
    <row r="11" spans="1:19" x14ac:dyDescent="0.25">
      <c r="I11" s="2" t="s">
        <v>111</v>
      </c>
      <c r="J11" s="30">
        <v>43200</v>
      </c>
      <c r="K11" s="2" t="s">
        <v>137</v>
      </c>
      <c r="L11" s="2" t="s">
        <v>138</v>
      </c>
      <c r="M11" s="2">
        <v>1007.2175</v>
      </c>
      <c r="N11" s="2">
        <v>0</v>
      </c>
      <c r="O11" s="29">
        <v>9910761345</v>
      </c>
      <c r="P11" s="36">
        <v>9939983172</v>
      </c>
      <c r="Q11" s="2">
        <v>2</v>
      </c>
      <c r="R11" s="2">
        <v>0</v>
      </c>
      <c r="S11" s="2" t="s">
        <v>139</v>
      </c>
    </row>
    <row r="12" spans="1:19" x14ac:dyDescent="0.25">
      <c r="I12" s="2" t="s">
        <v>111</v>
      </c>
      <c r="J12" s="30">
        <v>43201</v>
      </c>
      <c r="K12" s="2" t="s">
        <v>137</v>
      </c>
      <c r="L12" s="2" t="s">
        <v>138</v>
      </c>
      <c r="M12" s="2">
        <v>1007.4675999999999</v>
      </c>
      <c r="N12" s="2">
        <v>0</v>
      </c>
      <c r="O12" s="29">
        <v>9913222265</v>
      </c>
      <c r="P12" s="36">
        <v>9942850737</v>
      </c>
      <c r="Q12" s="2">
        <v>2</v>
      </c>
      <c r="R12" s="2">
        <v>0</v>
      </c>
      <c r="S12" s="2" t="s">
        <v>139</v>
      </c>
    </row>
    <row r="13" spans="1:19" x14ac:dyDescent="0.25">
      <c r="I13" s="2" t="s">
        <v>111</v>
      </c>
      <c r="J13" s="30">
        <v>43202</v>
      </c>
      <c r="K13" s="2" t="s">
        <v>137</v>
      </c>
      <c r="L13" s="2" t="s">
        <v>138</v>
      </c>
      <c r="M13" s="2">
        <v>1007.6652</v>
      </c>
      <c r="N13" s="2">
        <v>0</v>
      </c>
      <c r="O13" s="29">
        <v>9915166598</v>
      </c>
      <c r="P13" s="36">
        <v>9945202909</v>
      </c>
      <c r="Q13" s="2">
        <v>2</v>
      </c>
      <c r="R13" s="2">
        <v>0</v>
      </c>
      <c r="S13" s="2" t="s">
        <v>139</v>
      </c>
    </row>
    <row r="14" spans="1:19" x14ac:dyDescent="0.25">
      <c r="I14" s="2" t="s">
        <v>111</v>
      </c>
      <c r="J14" s="30">
        <v>43203</v>
      </c>
      <c r="K14" s="2" t="s">
        <v>137</v>
      </c>
      <c r="L14" s="2" t="s">
        <v>138</v>
      </c>
      <c r="M14" s="2">
        <v>1007.1515000000001</v>
      </c>
      <c r="N14" s="2">
        <v>0</v>
      </c>
      <c r="O14" s="29">
        <v>9910111922</v>
      </c>
      <c r="P14" s="36">
        <v>9940555761</v>
      </c>
      <c r="Q14" s="2">
        <v>2</v>
      </c>
      <c r="R14" s="2">
        <v>0</v>
      </c>
      <c r="S14" s="2" t="s">
        <v>139</v>
      </c>
    </row>
    <row r="15" spans="1:19" x14ac:dyDescent="0.25">
      <c r="I15" s="2" t="s">
        <v>111</v>
      </c>
      <c r="J15" s="30">
        <v>43204</v>
      </c>
      <c r="K15" s="2" t="s">
        <v>137</v>
      </c>
      <c r="L15" s="2" t="s">
        <v>138</v>
      </c>
      <c r="M15" s="2">
        <v>1007.1911</v>
      </c>
      <c r="N15" s="2">
        <v>0</v>
      </c>
      <c r="O15" s="29">
        <v>9910501576</v>
      </c>
      <c r="P15" s="36">
        <v>9941515447</v>
      </c>
      <c r="Q15" s="2">
        <v>2</v>
      </c>
      <c r="R15" s="2">
        <v>0</v>
      </c>
      <c r="S15" s="2" t="s">
        <v>139</v>
      </c>
    </row>
    <row r="16" spans="1:19" x14ac:dyDescent="0.25">
      <c r="I16" s="2" t="s">
        <v>111</v>
      </c>
      <c r="J16" s="30">
        <v>43205</v>
      </c>
      <c r="K16" s="2" t="s">
        <v>137</v>
      </c>
      <c r="L16" s="2" t="s">
        <v>138</v>
      </c>
      <c r="M16" s="2">
        <v>1007.2372</v>
      </c>
      <c r="N16" s="2">
        <v>0</v>
      </c>
      <c r="O16" s="29">
        <v>9910955188</v>
      </c>
      <c r="P16" s="36">
        <v>9942538698</v>
      </c>
      <c r="Q16" s="2">
        <v>2</v>
      </c>
      <c r="R16" s="2">
        <v>0</v>
      </c>
      <c r="S16" s="2" t="s">
        <v>139</v>
      </c>
    </row>
    <row r="17" spans="9:19" x14ac:dyDescent="0.25">
      <c r="I17" s="2" t="s">
        <v>111</v>
      </c>
      <c r="J17" s="30">
        <v>43206</v>
      </c>
      <c r="K17" s="2" t="s">
        <v>137</v>
      </c>
      <c r="L17" s="2" t="s">
        <v>138</v>
      </c>
      <c r="M17" s="2">
        <v>1006.7473</v>
      </c>
      <c r="N17" s="2">
        <v>0</v>
      </c>
      <c r="O17" s="29">
        <v>9906134698</v>
      </c>
      <c r="P17" s="36">
        <v>9937800162</v>
      </c>
      <c r="Q17" s="2">
        <v>2</v>
      </c>
      <c r="R17" s="2">
        <v>0</v>
      </c>
      <c r="S17" s="2" t="s">
        <v>139</v>
      </c>
    </row>
    <row r="18" spans="9:19" x14ac:dyDescent="0.25">
      <c r="I18" s="2" t="s">
        <v>111</v>
      </c>
      <c r="J18" s="30">
        <v>43207</v>
      </c>
      <c r="K18" s="2" t="s">
        <v>137</v>
      </c>
      <c r="L18" s="2" t="s">
        <v>138</v>
      </c>
      <c r="M18" s="2">
        <v>1006.909</v>
      </c>
      <c r="N18" s="2">
        <v>0</v>
      </c>
      <c r="O18" s="29">
        <v>9907725784</v>
      </c>
      <c r="P18" s="36">
        <v>9939798208</v>
      </c>
      <c r="Q18" s="2">
        <v>2</v>
      </c>
      <c r="R18" s="2">
        <v>0</v>
      </c>
      <c r="S18" s="2" t="s">
        <v>139</v>
      </c>
    </row>
    <row r="19" spans="9:19" x14ac:dyDescent="0.25">
      <c r="I19" s="2" t="s">
        <v>111</v>
      </c>
      <c r="J19" s="30">
        <v>43208</v>
      </c>
      <c r="K19" s="2" t="s">
        <v>137</v>
      </c>
      <c r="L19" s="2" t="s">
        <v>138</v>
      </c>
      <c r="M19" s="2">
        <v>1007.1872</v>
      </c>
      <c r="N19" s="2">
        <v>0</v>
      </c>
      <c r="O19" s="29">
        <v>9910463201</v>
      </c>
      <c r="P19" s="36">
        <v>9942943355</v>
      </c>
      <c r="Q19" s="2">
        <v>2</v>
      </c>
      <c r="R19" s="2">
        <v>0</v>
      </c>
      <c r="S19" s="2" t="s">
        <v>139</v>
      </c>
    </row>
    <row r="20" spans="9:19" x14ac:dyDescent="0.25">
      <c r="I20" s="2" t="s">
        <v>111</v>
      </c>
      <c r="J20" s="30">
        <v>43209</v>
      </c>
      <c r="K20" s="2" t="s">
        <v>137</v>
      </c>
      <c r="L20" s="2" t="s">
        <v>138</v>
      </c>
      <c r="M20" s="2">
        <v>1007.4160000000001</v>
      </c>
      <c r="N20" s="2">
        <v>0</v>
      </c>
      <c r="O20" s="29">
        <v>9912714534</v>
      </c>
      <c r="P20" s="36">
        <v>10047299325</v>
      </c>
      <c r="Q20" s="2">
        <v>2</v>
      </c>
      <c r="R20" s="2">
        <v>0</v>
      </c>
      <c r="S20" s="2" t="s">
        <v>139</v>
      </c>
    </row>
    <row r="21" spans="9:19" x14ac:dyDescent="0.25">
      <c r="I21" s="2" t="s">
        <v>111</v>
      </c>
      <c r="J21" s="30">
        <v>43210</v>
      </c>
      <c r="K21" s="2" t="s">
        <v>137</v>
      </c>
      <c r="L21" s="2" t="s">
        <v>138</v>
      </c>
      <c r="M21" s="2">
        <v>1006.9313</v>
      </c>
      <c r="N21" s="2">
        <v>0</v>
      </c>
      <c r="O21" s="29">
        <v>9907945211</v>
      </c>
      <c r="P21" s="36">
        <v>9941239939</v>
      </c>
      <c r="Q21" s="2">
        <v>2</v>
      </c>
      <c r="R21" s="2">
        <v>0</v>
      </c>
      <c r="S21" s="2" t="s">
        <v>139</v>
      </c>
    </row>
    <row r="22" spans="9:19" x14ac:dyDescent="0.25">
      <c r="I22" s="2" t="s">
        <v>111</v>
      </c>
      <c r="J22" s="30">
        <v>43211</v>
      </c>
      <c r="K22" s="2" t="s">
        <v>137</v>
      </c>
      <c r="L22" s="2" t="s">
        <v>138</v>
      </c>
      <c r="M22" s="2">
        <v>1006.9824</v>
      </c>
      <c r="N22" s="2">
        <v>0</v>
      </c>
      <c r="O22" s="29">
        <v>9908448022</v>
      </c>
      <c r="P22" s="36">
        <v>9942312716</v>
      </c>
      <c r="Q22" s="2">
        <v>2</v>
      </c>
      <c r="R22" s="2">
        <v>0</v>
      </c>
      <c r="S22" s="2" t="s">
        <v>139</v>
      </c>
    </row>
    <row r="23" spans="9:19" x14ac:dyDescent="0.25">
      <c r="I23" s="2" t="s">
        <v>111</v>
      </c>
      <c r="J23" s="30">
        <v>43212</v>
      </c>
      <c r="K23" s="2" t="s">
        <v>137</v>
      </c>
      <c r="L23" s="2" t="s">
        <v>138</v>
      </c>
      <c r="M23" s="2">
        <v>1007.0339</v>
      </c>
      <c r="N23" s="2">
        <v>0</v>
      </c>
      <c r="O23" s="29">
        <v>9908954768</v>
      </c>
      <c r="P23" s="36">
        <v>9943388935</v>
      </c>
      <c r="Q23" s="2">
        <v>2</v>
      </c>
      <c r="R23" s="2">
        <v>0</v>
      </c>
      <c r="S23" s="2" t="s">
        <v>139</v>
      </c>
    </row>
    <row r="24" spans="9:19" x14ac:dyDescent="0.25">
      <c r="I24" s="2" t="s">
        <v>111</v>
      </c>
      <c r="J24" s="30">
        <v>43213</v>
      </c>
      <c r="K24" s="2" t="s">
        <v>137</v>
      </c>
      <c r="L24" s="2" t="s">
        <v>138</v>
      </c>
      <c r="M24" s="2">
        <v>1006.8585</v>
      </c>
      <c r="N24" s="2">
        <v>0</v>
      </c>
      <c r="O24" s="29">
        <v>9907228877</v>
      </c>
      <c r="P24" s="36">
        <v>9941745053</v>
      </c>
      <c r="Q24" s="2">
        <v>2</v>
      </c>
      <c r="R24" s="2">
        <v>0</v>
      </c>
      <c r="S24" s="2" t="s">
        <v>139</v>
      </c>
    </row>
    <row r="25" spans="9:19" x14ac:dyDescent="0.25">
      <c r="I25" s="2" t="s">
        <v>111</v>
      </c>
      <c r="J25" s="30">
        <v>43214</v>
      </c>
      <c r="K25" s="2" t="s">
        <v>137</v>
      </c>
      <c r="L25" s="2" t="s">
        <v>138</v>
      </c>
      <c r="M25" s="2">
        <v>1006.3182</v>
      </c>
      <c r="N25" s="2">
        <v>0</v>
      </c>
      <c r="O25" s="29">
        <v>9901912464</v>
      </c>
      <c r="P25" s="36">
        <v>9936630128</v>
      </c>
      <c r="Q25" s="2">
        <v>2</v>
      </c>
      <c r="R25" s="2">
        <v>0</v>
      </c>
      <c r="S25" s="2" t="s">
        <v>139</v>
      </c>
    </row>
    <row r="26" spans="9:19" x14ac:dyDescent="0.25">
      <c r="I26" s="2" t="s">
        <v>111</v>
      </c>
      <c r="J26" s="30">
        <v>43215</v>
      </c>
      <c r="K26" s="2" t="s">
        <v>137</v>
      </c>
      <c r="L26" s="2" t="s">
        <v>138</v>
      </c>
      <c r="M26" s="2">
        <v>1005.1072</v>
      </c>
      <c r="N26" s="2">
        <v>0</v>
      </c>
      <c r="O26" s="29">
        <v>9889996535</v>
      </c>
      <c r="P26" s="36">
        <v>9925120884</v>
      </c>
      <c r="Q26" s="2">
        <v>2</v>
      </c>
      <c r="R26" s="2">
        <v>0</v>
      </c>
      <c r="S26" s="2" t="s">
        <v>139</v>
      </c>
    </row>
    <row r="27" spans="9:19" x14ac:dyDescent="0.25">
      <c r="I27" s="2" t="s">
        <v>111</v>
      </c>
      <c r="J27" s="30">
        <v>43216</v>
      </c>
      <c r="K27" s="2" t="s">
        <v>137</v>
      </c>
      <c r="L27" s="2" t="s">
        <v>138</v>
      </c>
      <c r="M27" s="2">
        <v>1005.1863</v>
      </c>
      <c r="N27" s="2">
        <v>0</v>
      </c>
      <c r="O27" s="29">
        <v>9890774859</v>
      </c>
      <c r="P27" s="36">
        <v>9926304956</v>
      </c>
      <c r="Q27" s="2">
        <v>2</v>
      </c>
      <c r="R27" s="2">
        <v>0</v>
      </c>
      <c r="S27" s="2" t="s">
        <v>139</v>
      </c>
    </row>
    <row r="28" spans="9:19" x14ac:dyDescent="0.25">
      <c r="I28" s="2" t="s">
        <v>111</v>
      </c>
      <c r="J28" s="30">
        <v>43217</v>
      </c>
      <c r="K28" s="2" t="s">
        <v>137</v>
      </c>
      <c r="L28" s="2" t="s">
        <v>138</v>
      </c>
      <c r="M28" s="2">
        <v>1005.8085</v>
      </c>
      <c r="N28" s="2">
        <v>0</v>
      </c>
      <c r="O28" s="29">
        <v>9896897147</v>
      </c>
      <c r="P28" s="36">
        <v>9932834619</v>
      </c>
      <c r="Q28" s="2">
        <v>2</v>
      </c>
      <c r="R28" s="2">
        <v>0</v>
      </c>
      <c r="S28" s="2" t="s">
        <v>139</v>
      </c>
    </row>
    <row r="29" spans="9:19" x14ac:dyDescent="0.25">
      <c r="I29" s="2" t="s">
        <v>111</v>
      </c>
      <c r="J29" s="30">
        <v>43218</v>
      </c>
      <c r="K29" s="2" t="s">
        <v>137</v>
      </c>
      <c r="L29" s="2" t="s">
        <v>138</v>
      </c>
      <c r="M29" s="2">
        <v>1005.8671000000001</v>
      </c>
      <c r="N29" s="2">
        <v>0</v>
      </c>
      <c r="O29" s="29">
        <v>9897473756</v>
      </c>
      <c r="P29" s="36">
        <v>9933980694</v>
      </c>
      <c r="Q29" s="2">
        <v>2</v>
      </c>
      <c r="R29" s="2">
        <v>0</v>
      </c>
      <c r="S29" s="2" t="s">
        <v>139</v>
      </c>
    </row>
    <row r="30" spans="9:19" x14ac:dyDescent="0.25">
      <c r="I30" s="2" t="s">
        <v>111</v>
      </c>
      <c r="J30" s="30">
        <v>43219</v>
      </c>
      <c r="K30" s="2" t="s">
        <v>137</v>
      </c>
      <c r="L30" s="2" t="s">
        <v>138</v>
      </c>
      <c r="M30" s="2">
        <v>1005.9118</v>
      </c>
      <c r="N30" s="2">
        <v>0</v>
      </c>
      <c r="O30" s="29">
        <v>9897913593</v>
      </c>
      <c r="P30" s="36">
        <v>9934989876</v>
      </c>
      <c r="Q30" s="2">
        <v>2</v>
      </c>
      <c r="R30" s="2">
        <v>0</v>
      </c>
      <c r="S30" s="2" t="s">
        <v>139</v>
      </c>
    </row>
    <row r="31" spans="9:19" x14ac:dyDescent="0.25">
      <c r="I31" s="2" t="s">
        <v>111</v>
      </c>
      <c r="J31" s="30">
        <v>43220</v>
      </c>
      <c r="K31" s="2" t="s">
        <v>137</v>
      </c>
      <c r="L31" s="2" t="s">
        <v>138</v>
      </c>
      <c r="M31" s="2">
        <v>1006.3514</v>
      </c>
      <c r="N31" s="2">
        <v>0</v>
      </c>
      <c r="O31" s="29">
        <v>9902239144</v>
      </c>
      <c r="P31" s="36">
        <v>9939396721</v>
      </c>
      <c r="Q31" s="2">
        <v>2</v>
      </c>
      <c r="R31" s="2">
        <v>0</v>
      </c>
      <c r="S31" s="2" t="s">
        <v>139</v>
      </c>
    </row>
    <row r="32" spans="9:19" x14ac:dyDescent="0.25">
      <c r="I32" s="2" t="s">
        <v>111</v>
      </c>
      <c r="J32" s="30">
        <v>43221</v>
      </c>
      <c r="K32" s="2" t="s">
        <v>137</v>
      </c>
      <c r="L32" s="2" t="s">
        <v>138</v>
      </c>
      <c r="M32" s="2">
        <v>1006.3982999999999</v>
      </c>
      <c r="N32" s="2">
        <v>0</v>
      </c>
      <c r="O32" s="29">
        <v>9902700628</v>
      </c>
      <c r="P32" s="36">
        <v>9940428189</v>
      </c>
      <c r="Q32" s="2">
        <v>2</v>
      </c>
      <c r="R32" s="2">
        <v>0</v>
      </c>
      <c r="S32" s="2" t="s">
        <v>139</v>
      </c>
    </row>
    <row r="33" spans="9:19" x14ac:dyDescent="0.25">
      <c r="I33" s="2" t="s">
        <v>111</v>
      </c>
      <c r="J33" s="30">
        <v>43222</v>
      </c>
      <c r="K33" s="2" t="s">
        <v>137</v>
      </c>
      <c r="L33" s="2" t="s">
        <v>138</v>
      </c>
      <c r="M33" s="2">
        <v>1006.7451</v>
      </c>
      <c r="N33" s="2">
        <v>0</v>
      </c>
      <c r="O33" s="29">
        <v>10026153309</v>
      </c>
      <c r="P33" s="36">
        <v>10064132617</v>
      </c>
      <c r="Q33" s="2">
        <v>3</v>
      </c>
      <c r="R33" s="2">
        <v>0</v>
      </c>
      <c r="S33" s="2" t="s">
        <v>139</v>
      </c>
    </row>
    <row r="34" spans="9:19" x14ac:dyDescent="0.25">
      <c r="I34" s="2" t="s">
        <v>111</v>
      </c>
      <c r="J34" s="30">
        <v>43223</v>
      </c>
      <c r="K34" s="2" t="s">
        <v>137</v>
      </c>
      <c r="L34" s="2" t="s">
        <v>138</v>
      </c>
      <c r="M34" s="2">
        <v>1007.1649</v>
      </c>
      <c r="N34" s="2">
        <v>0</v>
      </c>
      <c r="O34" s="29">
        <v>10030334089</v>
      </c>
      <c r="P34" s="36">
        <v>10068725419</v>
      </c>
      <c r="Q34" s="2">
        <v>2</v>
      </c>
      <c r="R34" s="2">
        <v>0</v>
      </c>
      <c r="S34" s="2" t="s">
        <v>139</v>
      </c>
    </row>
    <row r="35" spans="9:19" x14ac:dyDescent="0.25">
      <c r="I35" s="2" t="s">
        <v>111</v>
      </c>
      <c r="J35" s="30">
        <v>43224</v>
      </c>
      <c r="K35" s="2" t="s">
        <v>137</v>
      </c>
      <c r="L35" s="2" t="s">
        <v>138</v>
      </c>
      <c r="M35" s="2">
        <v>1007.8072</v>
      </c>
      <c r="N35" s="2">
        <v>0</v>
      </c>
      <c r="O35" s="29">
        <v>10036730741</v>
      </c>
      <c r="P35" s="36">
        <v>10281585121</v>
      </c>
      <c r="Q35" s="2">
        <v>2</v>
      </c>
      <c r="R35" s="2">
        <v>0</v>
      </c>
      <c r="S35" s="2" t="s">
        <v>139</v>
      </c>
    </row>
    <row r="36" spans="9:19" x14ac:dyDescent="0.25">
      <c r="I36" s="2" t="s">
        <v>111</v>
      </c>
      <c r="J36" s="30">
        <v>43225</v>
      </c>
      <c r="K36" s="2" t="s">
        <v>137</v>
      </c>
      <c r="L36" s="2" t="s">
        <v>138</v>
      </c>
      <c r="M36" s="2">
        <v>1007.8579</v>
      </c>
      <c r="N36" s="2">
        <v>0</v>
      </c>
      <c r="O36" s="29">
        <v>10037235661</v>
      </c>
      <c r="P36" s="36">
        <v>10282667212</v>
      </c>
      <c r="Q36" s="2">
        <v>2</v>
      </c>
      <c r="R36" s="2">
        <v>0</v>
      </c>
      <c r="S36" s="2" t="s">
        <v>139</v>
      </c>
    </row>
    <row r="37" spans="9:19" x14ac:dyDescent="0.25">
      <c r="I37" s="2" t="s">
        <v>111</v>
      </c>
      <c r="J37" s="30">
        <v>43226</v>
      </c>
      <c r="K37" s="2" t="s">
        <v>137</v>
      </c>
      <c r="L37" s="2" t="s">
        <v>138</v>
      </c>
      <c r="M37" s="2">
        <v>1007.9154</v>
      </c>
      <c r="N37" s="2">
        <v>0</v>
      </c>
      <c r="O37" s="29">
        <v>10037808302</v>
      </c>
      <c r="P37" s="36">
        <v>10283817678</v>
      </c>
      <c r="Q37" s="2">
        <v>2</v>
      </c>
      <c r="R37" s="2">
        <v>0</v>
      </c>
      <c r="S37" s="2" t="s">
        <v>139</v>
      </c>
    </row>
    <row r="38" spans="9:19" x14ac:dyDescent="0.25">
      <c r="I38" s="2" t="s">
        <v>111</v>
      </c>
      <c r="J38" s="30">
        <v>43227</v>
      </c>
      <c r="K38" s="2" t="s">
        <v>137</v>
      </c>
      <c r="L38" s="2" t="s">
        <v>138</v>
      </c>
      <c r="M38" s="2">
        <v>1007.1771</v>
      </c>
      <c r="N38" s="2">
        <v>0</v>
      </c>
      <c r="O38" s="29">
        <v>10030455588</v>
      </c>
      <c r="P38" s="36">
        <v>10070496857</v>
      </c>
      <c r="Q38" s="2">
        <v>2</v>
      </c>
      <c r="R38" s="2">
        <v>0</v>
      </c>
      <c r="S38" s="2" t="s">
        <v>139</v>
      </c>
    </row>
    <row r="39" spans="9:19" x14ac:dyDescent="0.25">
      <c r="I39" s="2" t="s">
        <v>111</v>
      </c>
      <c r="J39" s="30">
        <v>43228</v>
      </c>
      <c r="K39" s="2" t="s">
        <v>137</v>
      </c>
      <c r="L39" s="2" t="s">
        <v>138</v>
      </c>
      <c r="M39" s="2">
        <v>1008.2524</v>
      </c>
      <c r="N39" s="2">
        <v>0</v>
      </c>
      <c r="O39" s="29">
        <v>10041164478</v>
      </c>
      <c r="P39" s="36">
        <v>10081618126</v>
      </c>
      <c r="Q39" s="2">
        <v>2</v>
      </c>
      <c r="R39" s="2">
        <v>0</v>
      </c>
      <c r="S39" s="2" t="s">
        <v>139</v>
      </c>
    </row>
    <row r="40" spans="9:19" x14ac:dyDescent="0.25">
      <c r="I40" s="2" t="s">
        <v>111</v>
      </c>
      <c r="J40" s="30">
        <v>43229</v>
      </c>
      <c r="K40" s="2" t="s">
        <v>137</v>
      </c>
      <c r="L40" s="2" t="s">
        <v>138</v>
      </c>
      <c r="M40" s="2">
        <v>1007.4135</v>
      </c>
      <c r="N40" s="2">
        <v>0</v>
      </c>
      <c r="O40" s="29">
        <v>10032809891</v>
      </c>
      <c r="P40" s="36">
        <v>10073676441</v>
      </c>
      <c r="Q40" s="2">
        <v>2</v>
      </c>
      <c r="R40" s="2">
        <v>0</v>
      </c>
      <c r="S40" s="2" t="s">
        <v>139</v>
      </c>
    </row>
    <row r="41" spans="9:19" x14ac:dyDescent="0.25">
      <c r="I41" s="2" t="s">
        <v>111</v>
      </c>
      <c r="J41" s="30">
        <v>43230</v>
      </c>
      <c r="K41" s="2" t="s">
        <v>137</v>
      </c>
      <c r="L41" s="2" t="s">
        <v>138</v>
      </c>
      <c r="M41" s="2">
        <v>1007.3568</v>
      </c>
      <c r="N41" s="2">
        <v>0</v>
      </c>
      <c r="O41" s="29">
        <v>10032245217</v>
      </c>
      <c r="P41" s="36">
        <v>10073524017</v>
      </c>
      <c r="Q41" s="2">
        <v>2</v>
      </c>
      <c r="R41" s="2">
        <v>0</v>
      </c>
      <c r="S41" s="2" t="s">
        <v>139</v>
      </c>
    </row>
    <row r="42" spans="9:19" x14ac:dyDescent="0.25">
      <c r="I42" s="2" t="s">
        <v>111</v>
      </c>
      <c r="J42" s="30">
        <v>43231</v>
      </c>
      <c r="K42" s="2" t="s">
        <v>137</v>
      </c>
      <c r="L42" s="2" t="s">
        <v>138</v>
      </c>
      <c r="M42" s="2">
        <v>1007.8736</v>
      </c>
      <c r="N42" s="2">
        <v>0</v>
      </c>
      <c r="O42" s="29">
        <v>10037392017</v>
      </c>
      <c r="P42" s="36">
        <v>10079082631</v>
      </c>
      <c r="Q42" s="2">
        <v>2</v>
      </c>
      <c r="R42" s="2">
        <v>0</v>
      </c>
      <c r="S42" s="2" t="s">
        <v>139</v>
      </c>
    </row>
    <row r="43" spans="9:19" x14ac:dyDescent="0.25">
      <c r="I43" s="2" t="s">
        <v>111</v>
      </c>
      <c r="J43" s="30">
        <v>43232</v>
      </c>
      <c r="K43" s="2" t="s">
        <v>137</v>
      </c>
      <c r="L43" s="2" t="s">
        <v>138</v>
      </c>
      <c r="M43" s="2">
        <v>1007.951</v>
      </c>
      <c r="N43" s="2">
        <v>0</v>
      </c>
      <c r="O43" s="29">
        <v>10038162842</v>
      </c>
      <c r="P43" s="36">
        <v>10080431909</v>
      </c>
      <c r="Q43" s="2">
        <v>2</v>
      </c>
      <c r="R43" s="2">
        <v>0</v>
      </c>
      <c r="S43" s="2" t="s">
        <v>139</v>
      </c>
    </row>
    <row r="44" spans="9:19" x14ac:dyDescent="0.25">
      <c r="I44" s="2" t="s">
        <v>111</v>
      </c>
      <c r="J44" s="30">
        <v>43233</v>
      </c>
      <c r="K44" s="2" t="s">
        <v>137</v>
      </c>
      <c r="L44" s="2" t="s">
        <v>138</v>
      </c>
      <c r="M44" s="2">
        <v>1008.0222</v>
      </c>
      <c r="N44" s="2">
        <v>0</v>
      </c>
      <c r="O44" s="29">
        <v>10038871921</v>
      </c>
      <c r="P44" s="36">
        <v>10081718604</v>
      </c>
      <c r="Q44" s="2">
        <v>2</v>
      </c>
      <c r="R44" s="2">
        <v>0</v>
      </c>
      <c r="S44" s="2" t="s">
        <v>139</v>
      </c>
    </row>
    <row r="45" spans="9:19" x14ac:dyDescent="0.25">
      <c r="I45" s="2" t="s">
        <v>111</v>
      </c>
      <c r="J45" s="30">
        <v>43234</v>
      </c>
      <c r="K45" s="2" t="s">
        <v>137</v>
      </c>
      <c r="L45" s="2" t="s">
        <v>138</v>
      </c>
      <c r="M45" s="2">
        <v>1008.3097</v>
      </c>
      <c r="N45" s="2">
        <v>0</v>
      </c>
      <c r="O45" s="29">
        <v>10041735128</v>
      </c>
      <c r="P45" s="36">
        <v>10084663935</v>
      </c>
      <c r="Q45" s="2">
        <v>2</v>
      </c>
      <c r="R45" s="2">
        <v>0</v>
      </c>
      <c r="S45" s="2" t="s">
        <v>139</v>
      </c>
    </row>
    <row r="46" spans="9:19" x14ac:dyDescent="0.25">
      <c r="I46" s="2" t="s">
        <v>111</v>
      </c>
      <c r="J46" s="30">
        <v>43235</v>
      </c>
      <c r="K46" s="2" t="s">
        <v>137</v>
      </c>
      <c r="L46" s="2" t="s">
        <v>138</v>
      </c>
      <c r="M46" s="2">
        <v>1007.8576</v>
      </c>
      <c r="N46" s="2">
        <v>0</v>
      </c>
      <c r="O46" s="29">
        <v>10037232673</v>
      </c>
      <c r="P46" s="36">
        <v>10080573874</v>
      </c>
      <c r="Q46" s="2">
        <v>2</v>
      </c>
      <c r="R46" s="2">
        <v>0</v>
      </c>
      <c r="S46" s="2" t="s">
        <v>139</v>
      </c>
    </row>
    <row r="47" spans="9:19" x14ac:dyDescent="0.25">
      <c r="I47" s="2" t="s">
        <v>111</v>
      </c>
      <c r="J47" s="30">
        <v>43236</v>
      </c>
      <c r="K47" s="2" t="s">
        <v>137</v>
      </c>
      <c r="L47" s="2" t="s">
        <v>138</v>
      </c>
      <c r="M47" s="2">
        <v>1008.7914</v>
      </c>
      <c r="N47" s="2">
        <v>0</v>
      </c>
      <c r="O47" s="29">
        <v>10046532368</v>
      </c>
      <c r="P47" s="36">
        <v>10090287264</v>
      </c>
      <c r="Q47" s="2">
        <v>2</v>
      </c>
      <c r="R47" s="2">
        <v>0</v>
      </c>
      <c r="S47" s="2" t="s">
        <v>139</v>
      </c>
    </row>
    <row r="48" spans="9:19" x14ac:dyDescent="0.25">
      <c r="I48" s="2" t="s">
        <v>111</v>
      </c>
      <c r="J48" s="30">
        <v>43237</v>
      </c>
      <c r="K48" s="2" t="s">
        <v>137</v>
      </c>
      <c r="L48" s="2" t="s">
        <v>138</v>
      </c>
      <c r="M48" s="2">
        <v>1009.4908</v>
      </c>
      <c r="N48" s="2">
        <v>0</v>
      </c>
      <c r="O48" s="29">
        <v>10053497678</v>
      </c>
      <c r="P48" s="36">
        <v>10097445515</v>
      </c>
      <c r="Q48" s="2">
        <v>2</v>
      </c>
      <c r="R48" s="2">
        <v>0</v>
      </c>
      <c r="S48" s="2" t="s">
        <v>139</v>
      </c>
    </row>
    <row r="49" spans="9:19" x14ac:dyDescent="0.25">
      <c r="I49" s="2" t="s">
        <v>111</v>
      </c>
      <c r="J49" s="30">
        <v>43238</v>
      </c>
      <c r="K49" s="2" t="s">
        <v>137</v>
      </c>
      <c r="L49" s="2" t="s">
        <v>138</v>
      </c>
      <c r="M49" s="2">
        <v>1008.9211</v>
      </c>
      <c r="N49" s="2">
        <v>0</v>
      </c>
      <c r="O49" s="29">
        <v>10047824048</v>
      </c>
      <c r="P49" s="36">
        <v>10092185112</v>
      </c>
      <c r="Q49" s="2">
        <v>2</v>
      </c>
      <c r="R49" s="2">
        <v>0</v>
      </c>
      <c r="S49" s="2" t="s">
        <v>139</v>
      </c>
    </row>
    <row r="50" spans="9:19" x14ac:dyDescent="0.25">
      <c r="I50" s="2" t="s">
        <v>111</v>
      </c>
      <c r="J50" s="30">
        <v>43239</v>
      </c>
      <c r="K50" s="2" t="s">
        <v>137</v>
      </c>
      <c r="L50" s="2" t="s">
        <v>138</v>
      </c>
      <c r="M50" s="2">
        <v>1008.9892</v>
      </c>
      <c r="N50" s="2">
        <v>0</v>
      </c>
      <c r="O50" s="29">
        <v>10048502254</v>
      </c>
      <c r="P50" s="36">
        <v>10093441546</v>
      </c>
      <c r="Q50" s="2">
        <v>2</v>
      </c>
      <c r="R50" s="2">
        <v>0</v>
      </c>
      <c r="S50" s="2" t="s">
        <v>139</v>
      </c>
    </row>
    <row r="51" spans="9:19" x14ac:dyDescent="0.25">
      <c r="I51" s="2" t="s">
        <v>111</v>
      </c>
      <c r="J51" s="30">
        <v>43240</v>
      </c>
      <c r="K51" s="2" t="s">
        <v>137</v>
      </c>
      <c r="L51" s="2" t="s">
        <v>138</v>
      </c>
      <c r="M51" s="2">
        <v>1009.0674</v>
      </c>
      <c r="N51" s="2">
        <v>0</v>
      </c>
      <c r="O51" s="29">
        <v>10049281046</v>
      </c>
      <c r="P51" s="36">
        <v>10094798076</v>
      </c>
      <c r="Q51" s="2">
        <v>2</v>
      </c>
      <c r="R51" s="2">
        <v>0</v>
      </c>
      <c r="S51" s="2" t="s">
        <v>139</v>
      </c>
    </row>
    <row r="52" spans="9:19" x14ac:dyDescent="0.25">
      <c r="I52" s="2" t="s">
        <v>111</v>
      </c>
      <c r="J52" s="30">
        <v>43241</v>
      </c>
      <c r="K52" s="2" t="s">
        <v>137</v>
      </c>
      <c r="L52" s="2" t="s">
        <v>138</v>
      </c>
      <c r="M52" s="2">
        <v>1009.1237</v>
      </c>
      <c r="N52" s="2">
        <v>0</v>
      </c>
      <c r="O52" s="29">
        <v>10049841737</v>
      </c>
      <c r="P52" s="36">
        <v>10095937213</v>
      </c>
      <c r="Q52" s="2">
        <v>2</v>
      </c>
      <c r="R52" s="2">
        <v>0</v>
      </c>
      <c r="S52" s="2" t="s">
        <v>139</v>
      </c>
    </row>
    <row r="53" spans="9:19" x14ac:dyDescent="0.25">
      <c r="I53" s="2" t="s">
        <v>111</v>
      </c>
      <c r="J53" s="30">
        <v>43242</v>
      </c>
      <c r="K53" s="2" t="s">
        <v>137</v>
      </c>
      <c r="L53" s="2" t="s">
        <v>138</v>
      </c>
      <c r="M53" s="2">
        <v>1009.2836</v>
      </c>
      <c r="N53" s="2">
        <v>0</v>
      </c>
      <c r="O53" s="29">
        <v>10051434177</v>
      </c>
      <c r="P53" s="36">
        <v>10097446736</v>
      </c>
      <c r="Q53" s="2">
        <v>2</v>
      </c>
      <c r="R53" s="2">
        <v>0</v>
      </c>
      <c r="S53" s="2" t="s">
        <v>139</v>
      </c>
    </row>
    <row r="54" spans="9:19" x14ac:dyDescent="0.25">
      <c r="I54" s="2" t="s">
        <v>111</v>
      </c>
      <c r="J54" s="30">
        <v>43243</v>
      </c>
      <c r="K54" s="2" t="s">
        <v>137</v>
      </c>
      <c r="L54" s="2" t="s">
        <v>138</v>
      </c>
      <c r="M54" s="2">
        <v>1009.7883</v>
      </c>
      <c r="N54" s="2">
        <v>0</v>
      </c>
      <c r="O54" s="29">
        <v>10056460474</v>
      </c>
      <c r="P54" s="36">
        <v>10102886759</v>
      </c>
      <c r="Q54" s="2">
        <v>2</v>
      </c>
      <c r="R54" s="2">
        <v>0</v>
      </c>
      <c r="S54" s="2" t="s">
        <v>139</v>
      </c>
    </row>
    <row r="55" spans="9:19" x14ac:dyDescent="0.25">
      <c r="I55" s="2" t="s">
        <v>111</v>
      </c>
      <c r="J55" s="30">
        <v>43244</v>
      </c>
      <c r="K55" s="2" t="s">
        <v>137</v>
      </c>
      <c r="L55" s="2" t="s">
        <v>138</v>
      </c>
      <c r="M55" s="2">
        <v>1010.2859999999999</v>
      </c>
      <c r="N55" s="2">
        <v>0</v>
      </c>
      <c r="O55" s="29">
        <v>10061417058</v>
      </c>
      <c r="P55" s="36">
        <v>10108256414</v>
      </c>
      <c r="Q55" s="2">
        <v>2</v>
      </c>
      <c r="R55" s="2">
        <v>0</v>
      </c>
      <c r="S55" s="2" t="s">
        <v>139</v>
      </c>
    </row>
    <row r="56" spans="9:19" x14ac:dyDescent="0.25">
      <c r="I56" s="2" t="s">
        <v>111</v>
      </c>
      <c r="J56" s="30">
        <v>43245</v>
      </c>
      <c r="K56" s="2" t="s">
        <v>137</v>
      </c>
      <c r="L56" s="2" t="s">
        <v>138</v>
      </c>
      <c r="M56" s="2">
        <v>1010.9232</v>
      </c>
      <c r="N56" s="2">
        <v>0</v>
      </c>
      <c r="O56" s="29">
        <v>10067762919</v>
      </c>
      <c r="P56" s="36">
        <v>10230039542</v>
      </c>
      <c r="Q56" s="2">
        <v>2</v>
      </c>
      <c r="R56" s="2">
        <v>0</v>
      </c>
      <c r="S56" s="2" t="s">
        <v>139</v>
      </c>
    </row>
    <row r="57" spans="9:19" x14ac:dyDescent="0.25">
      <c r="I57" s="2" t="s">
        <v>111</v>
      </c>
      <c r="J57" s="30">
        <v>43246</v>
      </c>
      <c r="K57" s="2" t="s">
        <v>137</v>
      </c>
      <c r="L57" s="2" t="s">
        <v>138</v>
      </c>
      <c r="M57" s="2">
        <v>1011.0015</v>
      </c>
      <c r="N57" s="2">
        <v>0</v>
      </c>
      <c r="O57" s="29">
        <v>10068542707</v>
      </c>
      <c r="P57" s="36">
        <v>10231398626</v>
      </c>
      <c r="Q57" s="2">
        <v>4</v>
      </c>
      <c r="R57" s="2">
        <v>0</v>
      </c>
      <c r="S57" s="2" t="s">
        <v>139</v>
      </c>
    </row>
    <row r="58" spans="9:19" x14ac:dyDescent="0.25">
      <c r="I58" s="2" t="s">
        <v>111</v>
      </c>
      <c r="J58" s="30">
        <v>43247</v>
      </c>
      <c r="K58" s="2" t="s">
        <v>137</v>
      </c>
      <c r="L58" s="2" t="s">
        <v>138</v>
      </c>
      <c r="M58" s="2">
        <v>1011.064</v>
      </c>
      <c r="N58" s="2">
        <v>0</v>
      </c>
      <c r="O58" s="29">
        <v>10069165144</v>
      </c>
      <c r="P58" s="36">
        <v>10232599972</v>
      </c>
      <c r="Q58" s="2">
        <v>2</v>
      </c>
      <c r="R58" s="2">
        <v>0</v>
      </c>
      <c r="S58" s="2" t="s">
        <v>139</v>
      </c>
    </row>
    <row r="59" spans="9:19" x14ac:dyDescent="0.25">
      <c r="I59" s="2" t="s">
        <v>111</v>
      </c>
      <c r="J59" s="30">
        <v>43248</v>
      </c>
      <c r="K59" s="2" t="s">
        <v>137</v>
      </c>
      <c r="L59" s="2" t="s">
        <v>138</v>
      </c>
      <c r="M59" s="2">
        <v>1011.1011</v>
      </c>
      <c r="N59" s="2">
        <v>0</v>
      </c>
      <c r="O59" s="29">
        <v>10069534622</v>
      </c>
      <c r="P59" s="36">
        <v>10116696573</v>
      </c>
      <c r="Q59" s="2">
        <v>2</v>
      </c>
      <c r="R59" s="2">
        <v>0</v>
      </c>
      <c r="S59" s="2" t="s">
        <v>139</v>
      </c>
    </row>
    <row r="60" spans="9:19" x14ac:dyDescent="0.25">
      <c r="I60" s="2" t="s">
        <v>111</v>
      </c>
      <c r="J60" s="30">
        <v>43249</v>
      </c>
      <c r="K60" s="2" t="s">
        <v>137</v>
      </c>
      <c r="L60" s="2" t="s">
        <v>138</v>
      </c>
      <c r="M60" s="2">
        <v>1011.4774</v>
      </c>
      <c r="N60" s="2">
        <v>0</v>
      </c>
      <c r="O60" s="29">
        <v>10073282186</v>
      </c>
      <c r="P60" s="36">
        <v>10120858268</v>
      </c>
      <c r="Q60" s="2">
        <v>2</v>
      </c>
      <c r="R60" s="2">
        <v>0</v>
      </c>
      <c r="S60" s="2" t="s">
        <v>139</v>
      </c>
    </row>
    <row r="61" spans="9:19" x14ac:dyDescent="0.25">
      <c r="I61" s="2" t="s">
        <v>111</v>
      </c>
      <c r="J61" s="30">
        <v>43250</v>
      </c>
      <c r="K61" s="2" t="s">
        <v>137</v>
      </c>
      <c r="L61" s="2" t="s">
        <v>138</v>
      </c>
      <c r="M61" s="2">
        <v>1011.703</v>
      </c>
      <c r="N61" s="2">
        <v>0</v>
      </c>
      <c r="O61" s="29">
        <v>10075528931</v>
      </c>
      <c r="P61" s="36">
        <v>10123518652</v>
      </c>
      <c r="Q61" s="2">
        <v>2</v>
      </c>
      <c r="R61" s="2">
        <v>0</v>
      </c>
      <c r="S61" s="2" t="s">
        <v>139</v>
      </c>
    </row>
    <row r="62" spans="9:19" x14ac:dyDescent="0.25">
      <c r="I62" s="2" t="s">
        <v>111</v>
      </c>
      <c r="J62" s="30">
        <v>43251</v>
      </c>
      <c r="K62" s="2" t="s">
        <v>137</v>
      </c>
      <c r="L62" s="2" t="s">
        <v>138</v>
      </c>
      <c r="M62" s="2">
        <v>1011.5357</v>
      </c>
      <c r="N62" s="2">
        <v>0</v>
      </c>
      <c r="O62" s="29">
        <v>10073862794</v>
      </c>
      <c r="P62" s="36">
        <v>10122266895</v>
      </c>
      <c r="Q62" s="2">
        <v>2</v>
      </c>
      <c r="R62" s="2">
        <v>0</v>
      </c>
      <c r="S62" s="2" t="s">
        <v>139</v>
      </c>
    </row>
    <row r="63" spans="9:19" x14ac:dyDescent="0.25">
      <c r="I63" s="2" t="s">
        <v>111</v>
      </c>
      <c r="J63" s="30">
        <v>43252</v>
      </c>
      <c r="K63" s="2" t="s">
        <v>137</v>
      </c>
      <c r="L63" s="2" t="s">
        <v>138</v>
      </c>
      <c r="M63" s="2">
        <v>1011.8581</v>
      </c>
      <c r="N63" s="2">
        <v>0</v>
      </c>
      <c r="O63" s="29">
        <v>10077073569</v>
      </c>
      <c r="P63" s="36">
        <v>10125892005</v>
      </c>
      <c r="Q63" s="2">
        <v>2</v>
      </c>
      <c r="R63" s="2">
        <v>0</v>
      </c>
      <c r="S63" s="2" t="s">
        <v>139</v>
      </c>
    </row>
    <row r="64" spans="9:19" x14ac:dyDescent="0.25">
      <c r="I64" s="2" t="s">
        <v>111</v>
      </c>
      <c r="J64" s="30">
        <v>43253</v>
      </c>
      <c r="K64" s="2" t="s">
        <v>137</v>
      </c>
      <c r="L64" s="2" t="s">
        <v>138</v>
      </c>
      <c r="M64" s="2">
        <v>1011.9347</v>
      </c>
      <c r="N64" s="2">
        <v>0</v>
      </c>
      <c r="O64" s="29">
        <v>10077836427</v>
      </c>
      <c r="P64" s="36">
        <v>10127234489</v>
      </c>
      <c r="Q64" s="2">
        <v>2</v>
      </c>
      <c r="R64" s="2">
        <v>0</v>
      </c>
      <c r="S64" s="2" t="s">
        <v>139</v>
      </c>
    </row>
    <row r="65" spans="9:19" x14ac:dyDescent="0.25">
      <c r="I65" s="2" t="s">
        <v>111</v>
      </c>
      <c r="J65" s="30">
        <v>43254</v>
      </c>
      <c r="K65" s="2" t="s">
        <v>137</v>
      </c>
      <c r="L65" s="2" t="s">
        <v>138</v>
      </c>
      <c r="M65" s="2">
        <v>1012.0013</v>
      </c>
      <c r="N65" s="2">
        <v>0</v>
      </c>
      <c r="O65" s="29">
        <v>10078499695</v>
      </c>
      <c r="P65" s="36">
        <v>10128477292</v>
      </c>
      <c r="Q65" s="2">
        <v>2</v>
      </c>
      <c r="R65" s="2">
        <v>0</v>
      </c>
      <c r="S65" s="2" t="s">
        <v>139</v>
      </c>
    </row>
    <row r="66" spans="9:19" x14ac:dyDescent="0.25">
      <c r="I66" s="2" t="s">
        <v>111</v>
      </c>
      <c r="J66" s="30">
        <v>43255</v>
      </c>
      <c r="K66" s="2" t="s">
        <v>137</v>
      </c>
      <c r="L66" s="2" t="s">
        <v>138</v>
      </c>
      <c r="M66" s="2">
        <v>1012.6660000000001</v>
      </c>
      <c r="N66" s="2">
        <v>0</v>
      </c>
      <c r="O66" s="29">
        <v>10085119428</v>
      </c>
      <c r="P66" s="36">
        <v>10269923988</v>
      </c>
      <c r="Q66" s="2">
        <v>2</v>
      </c>
      <c r="R66" s="2">
        <v>0</v>
      </c>
      <c r="S66" s="2" t="s">
        <v>139</v>
      </c>
    </row>
    <row r="67" spans="9:19" x14ac:dyDescent="0.25">
      <c r="I67" s="2" t="s">
        <v>111</v>
      </c>
      <c r="J67" s="30">
        <v>43256</v>
      </c>
      <c r="K67" s="2" t="s">
        <v>137</v>
      </c>
      <c r="L67" s="2" t="s">
        <v>138</v>
      </c>
      <c r="M67" s="2">
        <v>1012.9403</v>
      </c>
      <c r="N67" s="2">
        <v>0</v>
      </c>
      <c r="O67" s="29">
        <v>10087851176</v>
      </c>
      <c r="P67" s="36">
        <v>10138307634</v>
      </c>
      <c r="Q67" s="2">
        <v>2</v>
      </c>
      <c r="R67" s="2">
        <v>0</v>
      </c>
      <c r="S67" s="2" t="s">
        <v>139</v>
      </c>
    </row>
    <row r="68" spans="9:19" x14ac:dyDescent="0.25">
      <c r="I68" s="2" t="s">
        <v>111</v>
      </c>
      <c r="J68" s="30">
        <v>43257</v>
      </c>
      <c r="K68" s="2" t="s">
        <v>137</v>
      </c>
      <c r="L68" s="2" t="s">
        <v>138</v>
      </c>
      <c r="M68" s="2">
        <v>1012.7162</v>
      </c>
      <c r="N68" s="2">
        <v>0</v>
      </c>
      <c r="O68" s="29">
        <v>10085619369</v>
      </c>
      <c r="P68" s="36">
        <v>10136490160</v>
      </c>
      <c r="Q68" s="2">
        <v>2</v>
      </c>
      <c r="R68" s="2">
        <v>0</v>
      </c>
      <c r="S68" s="2" t="s">
        <v>139</v>
      </c>
    </row>
    <row r="69" spans="9:19" x14ac:dyDescent="0.25">
      <c r="I69" s="2" t="s">
        <v>111</v>
      </c>
      <c r="J69" s="30">
        <v>43258</v>
      </c>
      <c r="K69" s="2" t="s">
        <v>137</v>
      </c>
      <c r="L69" s="2" t="s">
        <v>138</v>
      </c>
      <c r="M69" s="2">
        <v>1012.9207</v>
      </c>
      <c r="N69" s="2">
        <v>0</v>
      </c>
      <c r="O69" s="29">
        <v>10087655980</v>
      </c>
      <c r="P69" s="36">
        <v>10138941390</v>
      </c>
      <c r="Q69" s="2">
        <v>2</v>
      </c>
      <c r="R69" s="2">
        <v>0</v>
      </c>
      <c r="S69" s="2" t="s">
        <v>139</v>
      </c>
    </row>
    <row r="70" spans="9:19" x14ac:dyDescent="0.25">
      <c r="I70" s="2" t="s">
        <v>111</v>
      </c>
      <c r="J70" s="30">
        <v>43259</v>
      </c>
      <c r="K70" s="2" t="s">
        <v>137</v>
      </c>
      <c r="L70" s="2" t="s">
        <v>138</v>
      </c>
      <c r="M70" s="2">
        <v>1013.9559</v>
      </c>
      <c r="N70" s="2">
        <v>0</v>
      </c>
      <c r="O70" s="29">
        <v>10097965515</v>
      </c>
      <c r="P70" s="36">
        <v>10149666599</v>
      </c>
      <c r="Q70" s="2">
        <v>2</v>
      </c>
      <c r="R70" s="2">
        <v>0</v>
      </c>
      <c r="S70" s="2" t="s">
        <v>139</v>
      </c>
    </row>
    <row r="71" spans="9:19" x14ac:dyDescent="0.25">
      <c r="I71" s="2" t="s">
        <v>111</v>
      </c>
      <c r="J71" s="30">
        <v>43260</v>
      </c>
      <c r="K71" s="2" t="s">
        <v>137</v>
      </c>
      <c r="L71" s="2" t="s">
        <v>138</v>
      </c>
      <c r="M71" s="2">
        <v>1014.0178</v>
      </c>
      <c r="N71" s="2">
        <v>0</v>
      </c>
      <c r="O71" s="29">
        <v>10098581976</v>
      </c>
      <c r="P71" s="36">
        <v>10150863654</v>
      </c>
      <c r="Q71" s="2">
        <v>2</v>
      </c>
      <c r="R71" s="2">
        <v>0</v>
      </c>
      <c r="S71" s="2" t="s">
        <v>139</v>
      </c>
    </row>
    <row r="72" spans="9:19" x14ac:dyDescent="0.25">
      <c r="I72" s="2" t="s">
        <v>111</v>
      </c>
      <c r="J72" s="30">
        <v>43261</v>
      </c>
      <c r="K72" s="2" t="s">
        <v>137</v>
      </c>
      <c r="L72" s="2" t="s">
        <v>138</v>
      </c>
      <c r="M72" s="2">
        <v>1014.0705</v>
      </c>
      <c r="N72" s="2">
        <v>0</v>
      </c>
      <c r="O72" s="29">
        <v>10099106814</v>
      </c>
      <c r="P72" s="36">
        <v>10151696622</v>
      </c>
      <c r="Q72" s="2">
        <v>2</v>
      </c>
      <c r="R72" s="2">
        <v>0</v>
      </c>
      <c r="S72" s="2" t="s">
        <v>139</v>
      </c>
    </row>
    <row r="73" spans="9:19" x14ac:dyDescent="0.25">
      <c r="I73" s="2" t="s">
        <v>111</v>
      </c>
      <c r="J73" s="30">
        <v>43262</v>
      </c>
      <c r="K73" s="2" t="s">
        <v>137</v>
      </c>
      <c r="L73" s="2" t="s">
        <v>138</v>
      </c>
      <c r="M73" s="2">
        <v>1014.1126</v>
      </c>
      <c r="N73" s="2">
        <v>0</v>
      </c>
      <c r="O73" s="29">
        <v>10099526087</v>
      </c>
      <c r="P73" s="36">
        <v>10152472333</v>
      </c>
      <c r="Q73" s="2">
        <v>2</v>
      </c>
      <c r="R73" s="2">
        <v>0</v>
      </c>
      <c r="S73" s="2" t="s">
        <v>139</v>
      </c>
    </row>
    <row r="74" spans="9:19" x14ac:dyDescent="0.25">
      <c r="I74" s="2" t="s">
        <v>111</v>
      </c>
      <c r="J74" s="30">
        <v>43263</v>
      </c>
      <c r="K74" s="2" t="s">
        <v>137</v>
      </c>
      <c r="L74" s="2" t="s">
        <v>138</v>
      </c>
      <c r="M74" s="2">
        <v>1014.2787</v>
      </c>
      <c r="N74" s="2">
        <v>0</v>
      </c>
      <c r="O74" s="29">
        <v>10101180273</v>
      </c>
      <c r="P74" s="36">
        <v>10154541699</v>
      </c>
      <c r="Q74" s="2">
        <v>2</v>
      </c>
      <c r="R74" s="2">
        <v>0</v>
      </c>
      <c r="S74" s="2" t="s">
        <v>139</v>
      </c>
    </row>
    <row r="75" spans="9:19" x14ac:dyDescent="0.25">
      <c r="I75" s="2" t="s">
        <v>111</v>
      </c>
      <c r="J75" s="30">
        <v>43264</v>
      </c>
      <c r="K75" s="2" t="s">
        <v>137</v>
      </c>
      <c r="L75" s="2" t="s">
        <v>138</v>
      </c>
      <c r="M75" s="2">
        <v>1014.4023999999999</v>
      </c>
      <c r="N75" s="2">
        <v>0</v>
      </c>
      <c r="O75" s="29">
        <v>10102412199</v>
      </c>
      <c r="P75" s="36">
        <v>10156188481</v>
      </c>
      <c r="Q75" s="2">
        <v>2</v>
      </c>
      <c r="R75" s="2">
        <v>0</v>
      </c>
      <c r="S75" s="2" t="s">
        <v>139</v>
      </c>
    </row>
    <row r="76" spans="9:19" x14ac:dyDescent="0.25">
      <c r="I76" s="2" t="s">
        <v>111</v>
      </c>
      <c r="J76" s="30">
        <v>43265</v>
      </c>
      <c r="K76" s="2" t="s">
        <v>137</v>
      </c>
      <c r="L76" s="2" t="s">
        <v>138</v>
      </c>
      <c r="M76" s="2">
        <v>1014.451</v>
      </c>
      <c r="N76" s="2">
        <v>0</v>
      </c>
      <c r="O76" s="29">
        <v>10102896206</v>
      </c>
      <c r="P76" s="36">
        <v>10157087339</v>
      </c>
      <c r="Q76" s="2">
        <v>2</v>
      </c>
      <c r="R76" s="2">
        <v>0</v>
      </c>
      <c r="S76" s="2" t="s">
        <v>139</v>
      </c>
    </row>
    <row r="77" spans="9:19" x14ac:dyDescent="0.25">
      <c r="I77" s="2" t="s">
        <v>111</v>
      </c>
      <c r="J77" s="30">
        <v>43266</v>
      </c>
      <c r="K77" s="2" t="s">
        <v>137</v>
      </c>
      <c r="L77" s="2" t="s">
        <v>138</v>
      </c>
      <c r="M77" s="2">
        <v>1014.9206</v>
      </c>
      <c r="N77" s="2">
        <v>0</v>
      </c>
      <c r="O77" s="29">
        <v>10107572942</v>
      </c>
      <c r="P77" s="36">
        <v>10162179444</v>
      </c>
      <c r="Q77" s="2">
        <v>2</v>
      </c>
      <c r="R77" s="2">
        <v>0</v>
      </c>
      <c r="S77" s="2" t="s">
        <v>139</v>
      </c>
    </row>
    <row r="78" spans="9:19" x14ac:dyDescent="0.25">
      <c r="I78" s="2" t="s">
        <v>111</v>
      </c>
      <c r="J78" s="30">
        <v>43267</v>
      </c>
      <c r="K78" s="2" t="s">
        <v>137</v>
      </c>
      <c r="L78" s="2" t="s">
        <v>138</v>
      </c>
      <c r="M78" s="2">
        <v>1014.985</v>
      </c>
      <c r="N78" s="2">
        <v>0</v>
      </c>
      <c r="O78" s="29">
        <v>10108214300</v>
      </c>
      <c r="P78" s="36">
        <v>10163403333</v>
      </c>
      <c r="Q78" s="2">
        <v>2</v>
      </c>
      <c r="R78" s="2">
        <v>0</v>
      </c>
      <c r="S78" s="2" t="s">
        <v>139</v>
      </c>
    </row>
    <row r="79" spans="9:19" x14ac:dyDescent="0.25">
      <c r="I79" s="2" t="s">
        <v>111</v>
      </c>
      <c r="J79" s="30">
        <v>43268</v>
      </c>
      <c r="K79" s="2" t="s">
        <v>137</v>
      </c>
      <c r="L79" s="2" t="s">
        <v>138</v>
      </c>
      <c r="M79" s="2">
        <v>1015.0485</v>
      </c>
      <c r="N79" s="2">
        <v>0</v>
      </c>
      <c r="O79" s="29">
        <v>10108846695</v>
      </c>
      <c r="P79" s="36">
        <v>10164617345</v>
      </c>
      <c r="Q79" s="2">
        <v>2</v>
      </c>
      <c r="R79" s="2">
        <v>0</v>
      </c>
      <c r="S79" s="2" t="s">
        <v>139</v>
      </c>
    </row>
    <row r="80" spans="9:19" x14ac:dyDescent="0.25">
      <c r="I80" s="2" t="s">
        <v>111</v>
      </c>
      <c r="J80" s="30">
        <v>43269</v>
      </c>
      <c r="K80" s="2" t="s">
        <v>137</v>
      </c>
      <c r="L80" s="2" t="s">
        <v>138</v>
      </c>
      <c r="M80" s="2">
        <v>1015.0561</v>
      </c>
      <c r="N80" s="2">
        <v>0</v>
      </c>
      <c r="O80" s="29">
        <v>10108922384</v>
      </c>
      <c r="P80" s="36">
        <v>10164723575</v>
      </c>
      <c r="Q80" s="2">
        <v>2</v>
      </c>
      <c r="R80" s="2">
        <v>0</v>
      </c>
      <c r="S80" s="2" t="s">
        <v>139</v>
      </c>
    </row>
    <row r="81" spans="9:19" x14ac:dyDescent="0.25">
      <c r="I81" s="2" t="s">
        <v>111</v>
      </c>
      <c r="J81" s="30">
        <v>43270</v>
      </c>
      <c r="K81" s="2" t="s">
        <v>137</v>
      </c>
      <c r="L81" s="2" t="s">
        <v>138</v>
      </c>
      <c r="M81" s="2">
        <v>1015.3739</v>
      </c>
      <c r="N81" s="2">
        <v>0</v>
      </c>
      <c r="O81" s="29">
        <v>10112087347</v>
      </c>
      <c r="P81" s="36">
        <v>10325337495</v>
      </c>
      <c r="Q81" s="2">
        <v>2</v>
      </c>
      <c r="R81" s="2">
        <v>0</v>
      </c>
      <c r="S81" s="2" t="s">
        <v>139</v>
      </c>
    </row>
    <row r="82" spans="9:19" x14ac:dyDescent="0.25">
      <c r="I82" s="2" t="s">
        <v>111</v>
      </c>
      <c r="J82" s="30">
        <v>43271</v>
      </c>
      <c r="K82" s="2" t="s">
        <v>137</v>
      </c>
      <c r="L82" s="2" t="s">
        <v>138</v>
      </c>
      <c r="M82" s="2">
        <v>1015.2501</v>
      </c>
      <c r="N82" s="2">
        <v>0</v>
      </c>
      <c r="O82" s="29">
        <v>10110854426</v>
      </c>
      <c r="P82" s="36">
        <v>10167487148</v>
      </c>
      <c r="Q82" s="2">
        <v>2</v>
      </c>
      <c r="R82" s="2">
        <v>0</v>
      </c>
      <c r="S82" s="2" t="s">
        <v>139</v>
      </c>
    </row>
    <row r="83" spans="9:19" x14ac:dyDescent="0.25">
      <c r="I83" s="2" t="s">
        <v>111</v>
      </c>
      <c r="J83" s="30">
        <v>43272</v>
      </c>
      <c r="K83" s="2" t="s">
        <v>137</v>
      </c>
      <c r="L83" s="2" t="s">
        <v>138</v>
      </c>
      <c r="M83" s="2">
        <v>1015.3189</v>
      </c>
      <c r="N83" s="2">
        <v>0</v>
      </c>
      <c r="O83" s="29">
        <v>10111539603</v>
      </c>
      <c r="P83" s="36">
        <v>10168587528</v>
      </c>
      <c r="Q83" s="2">
        <v>2</v>
      </c>
      <c r="R83" s="2">
        <v>0</v>
      </c>
      <c r="S83" s="2" t="s">
        <v>139</v>
      </c>
    </row>
    <row r="84" spans="9:19" x14ac:dyDescent="0.25">
      <c r="I84" s="2" t="s">
        <v>111</v>
      </c>
      <c r="J84" s="30">
        <v>43273</v>
      </c>
      <c r="K84" s="2" t="s">
        <v>137</v>
      </c>
      <c r="L84" s="2" t="s">
        <v>138</v>
      </c>
      <c r="M84" s="2">
        <v>1015.1604</v>
      </c>
      <c r="N84" s="2">
        <v>0</v>
      </c>
      <c r="O84" s="29">
        <v>10109961105</v>
      </c>
      <c r="P84" s="36">
        <v>10164243749</v>
      </c>
      <c r="Q84" s="2">
        <v>2</v>
      </c>
      <c r="R84" s="2">
        <v>0</v>
      </c>
      <c r="S84" s="2" t="s">
        <v>139</v>
      </c>
    </row>
    <row r="85" spans="9:19" x14ac:dyDescent="0.25">
      <c r="I85" s="2" t="s">
        <v>111</v>
      </c>
      <c r="J85" s="30">
        <v>43274</v>
      </c>
      <c r="K85" s="2" t="s">
        <v>137</v>
      </c>
      <c r="L85" s="2" t="s">
        <v>138</v>
      </c>
      <c r="M85" s="2">
        <v>1015.2248</v>
      </c>
      <c r="N85" s="2">
        <v>0</v>
      </c>
      <c r="O85" s="29">
        <v>10110602463</v>
      </c>
      <c r="P85" s="36">
        <v>10165466829</v>
      </c>
      <c r="Q85" s="2">
        <v>2</v>
      </c>
      <c r="R85" s="2">
        <v>0</v>
      </c>
      <c r="S85" s="2" t="s">
        <v>139</v>
      </c>
    </row>
    <row r="86" spans="9:19" x14ac:dyDescent="0.25">
      <c r="I86" s="2" t="s">
        <v>111</v>
      </c>
      <c r="J86" s="30">
        <v>43275</v>
      </c>
      <c r="K86" s="2" t="s">
        <v>137</v>
      </c>
      <c r="L86" s="2" t="s">
        <v>138</v>
      </c>
      <c r="M86" s="2">
        <v>1015.309</v>
      </c>
      <c r="N86" s="2">
        <v>0</v>
      </c>
      <c r="O86" s="29">
        <v>10111441010</v>
      </c>
      <c r="P86" s="36">
        <v>10166887711</v>
      </c>
      <c r="Q86" s="2">
        <v>2</v>
      </c>
      <c r="R86" s="2">
        <v>0</v>
      </c>
      <c r="S86" s="2" t="s">
        <v>139</v>
      </c>
    </row>
    <row r="87" spans="9:19" x14ac:dyDescent="0.25">
      <c r="I87" s="2" t="s">
        <v>111</v>
      </c>
      <c r="J87" s="30">
        <v>43276</v>
      </c>
      <c r="K87" s="2" t="s">
        <v>137</v>
      </c>
      <c r="L87" s="2" t="s">
        <v>138</v>
      </c>
      <c r="M87" s="2">
        <v>1015.3598</v>
      </c>
      <c r="N87" s="2">
        <v>0</v>
      </c>
      <c r="O87" s="29">
        <v>10111946926</v>
      </c>
      <c r="P87" s="36">
        <v>10167476391</v>
      </c>
      <c r="Q87" s="2">
        <v>2</v>
      </c>
      <c r="R87" s="2">
        <v>0</v>
      </c>
      <c r="S87" s="2" t="s">
        <v>139</v>
      </c>
    </row>
    <row r="88" spans="9:19" x14ac:dyDescent="0.25">
      <c r="I88" s="2" t="s">
        <v>111</v>
      </c>
      <c r="J88" s="30">
        <v>43277</v>
      </c>
      <c r="K88" s="2" t="s">
        <v>137</v>
      </c>
      <c r="L88" s="2" t="s">
        <v>138</v>
      </c>
      <c r="M88" s="2">
        <v>1015.3304000000001</v>
      </c>
      <c r="N88" s="2">
        <v>0</v>
      </c>
      <c r="O88" s="29">
        <v>10111654132</v>
      </c>
      <c r="P88" s="36">
        <v>10167389812</v>
      </c>
      <c r="Q88" s="2">
        <v>2</v>
      </c>
      <c r="R88" s="2">
        <v>0</v>
      </c>
      <c r="S88" s="2" t="s">
        <v>139</v>
      </c>
    </row>
    <row r="89" spans="9:19" x14ac:dyDescent="0.25">
      <c r="I89" s="2" t="s">
        <v>111</v>
      </c>
      <c r="J89" s="30">
        <v>43278</v>
      </c>
      <c r="K89" s="2" t="s">
        <v>137</v>
      </c>
      <c r="L89" s="2" t="s">
        <v>138</v>
      </c>
      <c r="M89" s="2">
        <v>1014.9226</v>
      </c>
      <c r="N89" s="2">
        <v>0</v>
      </c>
      <c r="O89" s="29">
        <v>10107592860</v>
      </c>
      <c r="P89" s="36">
        <v>10163744214</v>
      </c>
      <c r="Q89" s="2">
        <v>2</v>
      </c>
      <c r="R89" s="2">
        <v>0</v>
      </c>
      <c r="S89" s="2" t="s">
        <v>139</v>
      </c>
    </row>
    <row r="90" spans="9:19" x14ac:dyDescent="0.25">
      <c r="I90" s="2" t="s">
        <v>111</v>
      </c>
      <c r="J90" s="30">
        <v>43279</v>
      </c>
      <c r="K90" s="2" t="s">
        <v>137</v>
      </c>
      <c r="L90" s="2" t="s">
        <v>138</v>
      </c>
      <c r="M90" s="2">
        <v>1014.8247</v>
      </c>
      <c r="N90" s="2">
        <v>0</v>
      </c>
      <c r="O90" s="29">
        <v>10106617876</v>
      </c>
      <c r="P90" s="36">
        <v>10163184649</v>
      </c>
      <c r="Q90" s="2">
        <v>2</v>
      </c>
      <c r="R90" s="2">
        <v>0</v>
      </c>
      <c r="S90" s="2" t="s">
        <v>139</v>
      </c>
    </row>
    <row r="91" spans="9:19" x14ac:dyDescent="0.25">
      <c r="I91" s="2" t="s">
        <v>111</v>
      </c>
      <c r="J91" s="30">
        <v>43280</v>
      </c>
      <c r="K91" s="2" t="s">
        <v>137</v>
      </c>
      <c r="L91" s="2" t="s">
        <v>138</v>
      </c>
      <c r="M91" s="2">
        <v>1014.5244</v>
      </c>
      <c r="N91" s="2">
        <v>0</v>
      </c>
      <c r="O91" s="29">
        <v>10103627195</v>
      </c>
      <c r="P91" s="36">
        <v>10160609066</v>
      </c>
      <c r="Q91" s="2">
        <v>2</v>
      </c>
      <c r="R91" s="2">
        <v>0</v>
      </c>
      <c r="S91" s="2" t="s">
        <v>139</v>
      </c>
    </row>
    <row r="92" spans="9:19" x14ac:dyDescent="0.25">
      <c r="I92" s="2" t="s">
        <v>111</v>
      </c>
      <c r="J92" s="30">
        <v>43281</v>
      </c>
      <c r="K92" s="2" t="s">
        <v>137</v>
      </c>
      <c r="L92" s="2" t="s">
        <v>138</v>
      </c>
      <c r="M92" s="2">
        <v>1014.5913</v>
      </c>
      <c r="N92" s="2">
        <v>0</v>
      </c>
      <c r="O92" s="29">
        <v>10104293450</v>
      </c>
      <c r="P92" s="36">
        <v>10161856608</v>
      </c>
      <c r="Q92" s="2">
        <v>2</v>
      </c>
      <c r="R92" s="2">
        <v>0</v>
      </c>
      <c r="S92" s="2" t="s">
        <v>139</v>
      </c>
    </row>
    <row r="93" spans="9:19" x14ac:dyDescent="0.25">
      <c r="I93" s="2" t="s">
        <v>112</v>
      </c>
      <c r="J93" s="30">
        <v>43191</v>
      </c>
      <c r="K93" s="2" t="s">
        <v>137</v>
      </c>
      <c r="L93" s="2" t="s">
        <v>138</v>
      </c>
      <c r="M93" s="2">
        <v>952.15150000000006</v>
      </c>
      <c r="N93" s="2">
        <v>0</v>
      </c>
      <c r="O93" s="29">
        <v>5851348019</v>
      </c>
      <c r="P93" s="36">
        <v>5896765080</v>
      </c>
      <c r="Q93" s="2">
        <v>2</v>
      </c>
      <c r="R93" s="2">
        <v>0</v>
      </c>
      <c r="S93" s="2" t="s">
        <v>139</v>
      </c>
    </row>
    <row r="94" spans="9:19" x14ac:dyDescent="0.25">
      <c r="I94" s="2" t="s">
        <v>112</v>
      </c>
      <c r="J94" s="30">
        <v>43192</v>
      </c>
      <c r="K94" s="2" t="s">
        <v>137</v>
      </c>
      <c r="L94" s="2" t="s">
        <v>138</v>
      </c>
      <c r="M94" s="2">
        <v>935.74639999999999</v>
      </c>
      <c r="N94" s="2">
        <v>0</v>
      </c>
      <c r="O94" s="29">
        <v>5750532184</v>
      </c>
      <c r="P94" s="36">
        <v>5761577534</v>
      </c>
      <c r="Q94" s="2">
        <v>2</v>
      </c>
      <c r="R94" s="2">
        <v>0</v>
      </c>
      <c r="S94" s="2" t="s">
        <v>139</v>
      </c>
    </row>
    <row r="95" spans="9:19" x14ac:dyDescent="0.25">
      <c r="I95" s="2" t="s">
        <v>112</v>
      </c>
      <c r="J95" s="30">
        <v>43193</v>
      </c>
      <c r="K95" s="2" t="s">
        <v>137</v>
      </c>
      <c r="L95" s="2" t="s">
        <v>138</v>
      </c>
      <c r="M95" s="2">
        <v>944.68470000000002</v>
      </c>
      <c r="N95" s="2">
        <v>0</v>
      </c>
      <c r="O95" s="29">
        <v>5805461577</v>
      </c>
      <c r="P95" s="36">
        <v>5816668371</v>
      </c>
      <c r="Q95" s="2">
        <v>2</v>
      </c>
      <c r="R95" s="2">
        <v>0</v>
      </c>
      <c r="S95" s="2" t="s">
        <v>139</v>
      </c>
    </row>
    <row r="96" spans="9:19" x14ac:dyDescent="0.25">
      <c r="I96" s="2" t="s">
        <v>112</v>
      </c>
      <c r="J96" s="30">
        <v>43194</v>
      </c>
      <c r="K96" s="2" t="s">
        <v>137</v>
      </c>
      <c r="L96" s="2" t="s">
        <v>138</v>
      </c>
      <c r="M96" s="2">
        <v>952.54480000000001</v>
      </c>
      <c r="N96" s="2">
        <v>0</v>
      </c>
      <c r="O96" s="29">
        <v>5853765004</v>
      </c>
      <c r="P96" s="36">
        <v>5865134496</v>
      </c>
      <c r="Q96" s="2">
        <v>2</v>
      </c>
      <c r="R96" s="2">
        <v>0</v>
      </c>
      <c r="S96" s="2" t="s">
        <v>139</v>
      </c>
    </row>
    <row r="97" spans="9:19" x14ac:dyDescent="0.25">
      <c r="I97" s="2" t="s">
        <v>112</v>
      </c>
      <c r="J97" s="30">
        <v>43195</v>
      </c>
      <c r="K97" s="2" t="s">
        <v>137</v>
      </c>
      <c r="L97" s="2" t="s">
        <v>138</v>
      </c>
      <c r="M97" s="2">
        <v>954.66570000000002</v>
      </c>
      <c r="N97" s="2">
        <v>0</v>
      </c>
      <c r="O97" s="29">
        <v>5866798774</v>
      </c>
      <c r="P97" s="36">
        <v>5878329068</v>
      </c>
      <c r="Q97" s="2">
        <v>2</v>
      </c>
      <c r="R97" s="2">
        <v>0</v>
      </c>
      <c r="S97" s="2" t="s">
        <v>139</v>
      </c>
    </row>
    <row r="98" spans="9:19" x14ac:dyDescent="0.25">
      <c r="I98" s="2" t="s">
        <v>112</v>
      </c>
      <c r="J98" s="30">
        <v>43196</v>
      </c>
      <c r="K98" s="2" t="s">
        <v>137</v>
      </c>
      <c r="L98" s="2" t="s">
        <v>138</v>
      </c>
      <c r="M98" s="2">
        <v>942.02890000000002</v>
      </c>
      <c r="N98" s="2">
        <v>0</v>
      </c>
      <c r="O98" s="29">
        <v>5789140634</v>
      </c>
      <c r="P98" s="36">
        <v>5800826760</v>
      </c>
      <c r="Q98" s="2">
        <v>2</v>
      </c>
      <c r="R98" s="2">
        <v>0</v>
      </c>
      <c r="S98" s="2" t="s">
        <v>139</v>
      </c>
    </row>
    <row r="99" spans="9:19" x14ac:dyDescent="0.25">
      <c r="I99" s="2" t="s">
        <v>112</v>
      </c>
      <c r="J99" s="30">
        <v>43197</v>
      </c>
      <c r="K99" s="2" t="s">
        <v>137</v>
      </c>
      <c r="L99" s="2" t="s">
        <v>138</v>
      </c>
      <c r="M99" s="2">
        <v>941.96439999999996</v>
      </c>
      <c r="N99" s="2">
        <v>0</v>
      </c>
      <c r="O99" s="29">
        <v>5788744256</v>
      </c>
      <c r="P99" s="36">
        <v>5800826760</v>
      </c>
      <c r="Q99" s="2">
        <v>2</v>
      </c>
      <c r="R99" s="2">
        <v>0</v>
      </c>
      <c r="S99" s="2" t="s">
        <v>139</v>
      </c>
    </row>
    <row r="100" spans="9:19" x14ac:dyDescent="0.25">
      <c r="I100" s="2" t="s">
        <v>112</v>
      </c>
      <c r="J100" s="30">
        <v>43198</v>
      </c>
      <c r="K100" s="2" t="s">
        <v>137</v>
      </c>
      <c r="L100" s="2" t="s">
        <v>138</v>
      </c>
      <c r="M100" s="2">
        <v>941.8999</v>
      </c>
      <c r="N100" s="2">
        <v>0</v>
      </c>
      <c r="O100" s="29">
        <v>5788347878</v>
      </c>
      <c r="P100" s="36">
        <v>5800826760</v>
      </c>
      <c r="Q100" s="2">
        <v>2</v>
      </c>
      <c r="R100" s="2">
        <v>0</v>
      </c>
      <c r="S100" s="2" t="s">
        <v>139</v>
      </c>
    </row>
    <row r="101" spans="9:19" x14ac:dyDescent="0.25">
      <c r="I101" s="2" t="s">
        <v>112</v>
      </c>
      <c r="J101" s="30">
        <v>43199</v>
      </c>
      <c r="K101" s="2" t="s">
        <v>137</v>
      </c>
      <c r="L101" s="2" t="s">
        <v>138</v>
      </c>
      <c r="M101" s="2">
        <v>944.89850000000001</v>
      </c>
      <c r="N101" s="2">
        <v>0</v>
      </c>
      <c r="O101" s="29">
        <v>5806775462</v>
      </c>
      <c r="P101" s="36">
        <v>5818938525</v>
      </c>
      <c r="Q101" s="2">
        <v>2</v>
      </c>
      <c r="R101" s="2">
        <v>0</v>
      </c>
      <c r="S101" s="2" t="s">
        <v>139</v>
      </c>
    </row>
    <row r="102" spans="9:19" x14ac:dyDescent="0.25">
      <c r="I102" s="2" t="s">
        <v>112</v>
      </c>
      <c r="J102" s="30">
        <v>43200</v>
      </c>
      <c r="K102" s="2" t="s">
        <v>137</v>
      </c>
      <c r="L102" s="2" t="s">
        <v>138</v>
      </c>
      <c r="M102" s="2">
        <v>955.39530000000002</v>
      </c>
      <c r="N102" s="2">
        <v>0</v>
      </c>
      <c r="O102" s="29">
        <v>5871282455</v>
      </c>
      <c r="P102" s="36">
        <v>5883608673</v>
      </c>
      <c r="Q102" s="2">
        <v>2</v>
      </c>
      <c r="R102" s="2">
        <v>0</v>
      </c>
      <c r="S102" s="2" t="s">
        <v>139</v>
      </c>
    </row>
    <row r="103" spans="9:19" x14ac:dyDescent="0.25">
      <c r="I103" s="2" t="s">
        <v>112</v>
      </c>
      <c r="J103" s="30">
        <v>43201</v>
      </c>
      <c r="K103" s="2" t="s">
        <v>137</v>
      </c>
      <c r="L103" s="2" t="s">
        <v>138</v>
      </c>
      <c r="M103" s="2">
        <v>947.83749999999998</v>
      </c>
      <c r="N103" s="2">
        <v>0</v>
      </c>
      <c r="O103" s="29">
        <v>5824836781</v>
      </c>
      <c r="P103" s="36">
        <v>5837321113</v>
      </c>
      <c r="Q103" s="2">
        <v>2</v>
      </c>
      <c r="R103" s="2">
        <v>0</v>
      </c>
      <c r="S103" s="2" t="s">
        <v>139</v>
      </c>
    </row>
    <row r="104" spans="9:19" x14ac:dyDescent="0.25">
      <c r="I104" s="2" t="s">
        <v>112</v>
      </c>
      <c r="J104" s="30">
        <v>43202</v>
      </c>
      <c r="K104" s="2" t="s">
        <v>137</v>
      </c>
      <c r="L104" s="2" t="s">
        <v>138</v>
      </c>
      <c r="M104" s="2">
        <v>948.54510000000005</v>
      </c>
      <c r="N104" s="2">
        <v>0</v>
      </c>
      <c r="O104" s="29">
        <v>5829185263</v>
      </c>
      <c r="P104" s="36">
        <v>5841829310</v>
      </c>
      <c r="Q104" s="2">
        <v>2</v>
      </c>
      <c r="R104" s="2">
        <v>0</v>
      </c>
      <c r="S104" s="2" t="s">
        <v>139</v>
      </c>
    </row>
    <row r="105" spans="9:19" x14ac:dyDescent="0.25">
      <c r="I105" s="2" t="s">
        <v>112</v>
      </c>
      <c r="J105" s="30">
        <v>43203</v>
      </c>
      <c r="K105" s="2" t="s">
        <v>137</v>
      </c>
      <c r="L105" s="2" t="s">
        <v>138</v>
      </c>
      <c r="M105" s="2">
        <v>942.3039</v>
      </c>
      <c r="N105" s="2">
        <v>0</v>
      </c>
      <c r="O105" s="29">
        <v>5790830618</v>
      </c>
      <c r="P105" s="36">
        <v>5803631930</v>
      </c>
      <c r="Q105" s="2">
        <v>2</v>
      </c>
      <c r="R105" s="2">
        <v>0</v>
      </c>
      <c r="S105" s="2" t="s">
        <v>139</v>
      </c>
    </row>
    <row r="106" spans="9:19" x14ac:dyDescent="0.25">
      <c r="I106" s="2" t="s">
        <v>112</v>
      </c>
      <c r="J106" s="30">
        <v>43204</v>
      </c>
      <c r="K106" s="2" t="s">
        <v>137</v>
      </c>
      <c r="L106" s="2" t="s">
        <v>138</v>
      </c>
      <c r="M106" s="2">
        <v>942.23940000000005</v>
      </c>
      <c r="N106" s="2">
        <v>0</v>
      </c>
      <c r="O106" s="29">
        <v>5790434240</v>
      </c>
      <c r="P106" s="36">
        <v>5803631930</v>
      </c>
      <c r="Q106" s="2">
        <v>2</v>
      </c>
      <c r="R106" s="2">
        <v>0</v>
      </c>
      <c r="S106" s="2" t="s">
        <v>139</v>
      </c>
    </row>
    <row r="107" spans="9:19" x14ac:dyDescent="0.25">
      <c r="I107" s="2" t="s">
        <v>112</v>
      </c>
      <c r="J107" s="30">
        <v>43205</v>
      </c>
      <c r="K107" s="2" t="s">
        <v>137</v>
      </c>
      <c r="L107" s="2" t="s">
        <v>138</v>
      </c>
      <c r="M107" s="2">
        <v>942.17489999999998</v>
      </c>
      <c r="N107" s="2">
        <v>0</v>
      </c>
      <c r="O107" s="29">
        <v>5790037862</v>
      </c>
      <c r="P107" s="36">
        <v>5803631930</v>
      </c>
      <c r="Q107" s="2">
        <v>2</v>
      </c>
      <c r="R107" s="2">
        <v>0</v>
      </c>
      <c r="S107" s="2" t="s">
        <v>139</v>
      </c>
    </row>
    <row r="108" spans="9:19" x14ac:dyDescent="0.25">
      <c r="I108" s="2" t="s">
        <v>112</v>
      </c>
      <c r="J108" s="30">
        <v>43206</v>
      </c>
      <c r="K108" s="2" t="s">
        <v>137</v>
      </c>
      <c r="L108" s="2" t="s">
        <v>138</v>
      </c>
      <c r="M108" s="2">
        <v>946.81659999999999</v>
      </c>
      <c r="N108" s="2">
        <v>0</v>
      </c>
      <c r="O108" s="29">
        <v>5818562946</v>
      </c>
      <c r="P108" s="36">
        <v>5856029755</v>
      </c>
      <c r="Q108" s="2">
        <v>2</v>
      </c>
      <c r="R108" s="2">
        <v>0</v>
      </c>
      <c r="S108" s="2" t="s">
        <v>139</v>
      </c>
    </row>
    <row r="109" spans="9:19" x14ac:dyDescent="0.25">
      <c r="I109" s="2" t="s">
        <v>112</v>
      </c>
      <c r="J109" s="30">
        <v>43207</v>
      </c>
      <c r="K109" s="2" t="s">
        <v>137</v>
      </c>
      <c r="L109" s="2" t="s">
        <v>138</v>
      </c>
      <c r="M109" s="2">
        <v>952.77710000000002</v>
      </c>
      <c r="N109" s="2">
        <v>0</v>
      </c>
      <c r="O109" s="29">
        <v>5855192579</v>
      </c>
      <c r="P109" s="36">
        <v>5892813849</v>
      </c>
      <c r="Q109" s="2">
        <v>2</v>
      </c>
      <c r="R109" s="2">
        <v>0</v>
      </c>
      <c r="S109" s="2" t="s">
        <v>139</v>
      </c>
    </row>
    <row r="110" spans="9:19" x14ac:dyDescent="0.25">
      <c r="I110" s="2" t="s">
        <v>112</v>
      </c>
      <c r="J110" s="30">
        <v>43208</v>
      </c>
      <c r="K110" s="2" t="s">
        <v>137</v>
      </c>
      <c r="L110" s="2" t="s">
        <v>138</v>
      </c>
      <c r="M110" s="2">
        <v>954.26250000000005</v>
      </c>
      <c r="N110" s="2">
        <v>0</v>
      </c>
      <c r="O110" s="29">
        <v>5864320950</v>
      </c>
      <c r="P110" s="36">
        <v>5877868631</v>
      </c>
      <c r="Q110" s="2">
        <v>2</v>
      </c>
      <c r="R110" s="2">
        <v>0</v>
      </c>
      <c r="S110" s="2" t="s">
        <v>139</v>
      </c>
    </row>
    <row r="111" spans="9:19" x14ac:dyDescent="0.25">
      <c r="I111" s="2" t="s">
        <v>112</v>
      </c>
      <c r="J111" s="30">
        <v>43209</v>
      </c>
      <c r="K111" s="2" t="s">
        <v>137</v>
      </c>
      <c r="L111" s="2" t="s">
        <v>138</v>
      </c>
      <c r="M111" s="2">
        <v>949.26369999999997</v>
      </c>
      <c r="N111" s="2">
        <v>0</v>
      </c>
      <c r="O111" s="29">
        <v>5833601345</v>
      </c>
      <c r="P111" s="36">
        <v>5847307536</v>
      </c>
      <c r="Q111" s="2">
        <v>2</v>
      </c>
      <c r="R111" s="2">
        <v>0</v>
      </c>
      <c r="S111" s="2" t="s">
        <v>139</v>
      </c>
    </row>
    <row r="112" spans="9:19" x14ac:dyDescent="0.25">
      <c r="I112" s="2" t="s">
        <v>112</v>
      </c>
      <c r="J112" s="30">
        <v>43210</v>
      </c>
      <c r="K112" s="2" t="s">
        <v>137</v>
      </c>
      <c r="L112" s="2" t="s">
        <v>138</v>
      </c>
      <c r="M112" s="2">
        <v>944.31579999999997</v>
      </c>
      <c r="N112" s="2">
        <v>0</v>
      </c>
      <c r="O112" s="29">
        <v>5803194540</v>
      </c>
      <c r="P112" s="36">
        <v>5817020230</v>
      </c>
      <c r="Q112" s="2">
        <v>2</v>
      </c>
      <c r="R112" s="2">
        <v>0</v>
      </c>
      <c r="S112" s="2" t="s">
        <v>139</v>
      </c>
    </row>
    <row r="113" spans="9:19" x14ac:dyDescent="0.25">
      <c r="I113" s="2" t="s">
        <v>112</v>
      </c>
      <c r="J113" s="30">
        <v>43211</v>
      </c>
      <c r="K113" s="2" t="s">
        <v>137</v>
      </c>
      <c r="L113" s="2" t="s">
        <v>138</v>
      </c>
      <c r="M113" s="2">
        <v>944.25109999999995</v>
      </c>
      <c r="N113" s="2">
        <v>0</v>
      </c>
      <c r="O113" s="29">
        <v>5802796933</v>
      </c>
      <c r="P113" s="36">
        <v>5817020230</v>
      </c>
      <c r="Q113" s="2">
        <v>2</v>
      </c>
      <c r="R113" s="2">
        <v>0</v>
      </c>
      <c r="S113" s="2" t="s">
        <v>139</v>
      </c>
    </row>
    <row r="114" spans="9:19" x14ac:dyDescent="0.25">
      <c r="I114" s="2" t="s">
        <v>112</v>
      </c>
      <c r="J114" s="30">
        <v>43212</v>
      </c>
      <c r="K114" s="2" t="s">
        <v>137</v>
      </c>
      <c r="L114" s="2" t="s">
        <v>138</v>
      </c>
      <c r="M114" s="2">
        <v>944.18650000000002</v>
      </c>
      <c r="N114" s="2">
        <v>0</v>
      </c>
      <c r="O114" s="29">
        <v>5802399940</v>
      </c>
      <c r="P114" s="36">
        <v>5817020230</v>
      </c>
      <c r="Q114" s="2">
        <v>2</v>
      </c>
      <c r="R114" s="2">
        <v>0</v>
      </c>
      <c r="S114" s="2" t="s">
        <v>139</v>
      </c>
    </row>
    <row r="115" spans="9:19" x14ac:dyDescent="0.25">
      <c r="I115" s="2" t="s">
        <v>112</v>
      </c>
      <c r="J115" s="30">
        <v>43213</v>
      </c>
      <c r="K115" s="2" t="s">
        <v>137</v>
      </c>
      <c r="L115" s="2" t="s">
        <v>138</v>
      </c>
      <c r="M115" s="2">
        <v>948.22529999999995</v>
      </c>
      <c r="N115" s="2">
        <v>0</v>
      </c>
      <c r="O115" s="29">
        <v>5827219966</v>
      </c>
      <c r="P115" s="36">
        <v>5850246358</v>
      </c>
      <c r="Q115" s="2">
        <v>2</v>
      </c>
      <c r="R115" s="2">
        <v>0</v>
      </c>
      <c r="S115" s="2" t="s">
        <v>139</v>
      </c>
    </row>
    <row r="116" spans="9:19" x14ac:dyDescent="0.25">
      <c r="I116" s="2" t="s">
        <v>112</v>
      </c>
      <c r="J116" s="30">
        <v>43214</v>
      </c>
      <c r="K116" s="2" t="s">
        <v>137</v>
      </c>
      <c r="L116" s="2" t="s">
        <v>138</v>
      </c>
      <c r="M116" s="2">
        <v>939.44399999999996</v>
      </c>
      <c r="N116" s="2">
        <v>0</v>
      </c>
      <c r="O116" s="29">
        <v>5773255400</v>
      </c>
      <c r="P116" s="36">
        <v>5796390553</v>
      </c>
      <c r="Q116" s="2">
        <v>2</v>
      </c>
      <c r="R116" s="2">
        <v>0</v>
      </c>
      <c r="S116" s="2" t="s">
        <v>139</v>
      </c>
    </row>
    <row r="117" spans="9:19" x14ac:dyDescent="0.25">
      <c r="I117" s="2" t="s">
        <v>112</v>
      </c>
      <c r="J117" s="30">
        <v>43215</v>
      </c>
      <c r="K117" s="2" t="s">
        <v>137</v>
      </c>
      <c r="L117" s="2" t="s">
        <v>138</v>
      </c>
      <c r="M117" s="2">
        <v>942.79700000000003</v>
      </c>
      <c r="N117" s="2">
        <v>0</v>
      </c>
      <c r="O117" s="29">
        <v>5793860913</v>
      </c>
      <c r="P117" s="36">
        <v>5808440269</v>
      </c>
      <c r="Q117" s="2">
        <v>2</v>
      </c>
      <c r="R117" s="2">
        <v>0</v>
      </c>
      <c r="S117" s="2" t="s">
        <v>139</v>
      </c>
    </row>
    <row r="118" spans="9:19" x14ac:dyDescent="0.25">
      <c r="I118" s="2" t="s">
        <v>112</v>
      </c>
      <c r="J118" s="30">
        <v>43216</v>
      </c>
      <c r="K118" s="2" t="s">
        <v>137</v>
      </c>
      <c r="L118" s="2" t="s">
        <v>138</v>
      </c>
      <c r="M118" s="2">
        <v>952.15660000000003</v>
      </c>
      <c r="N118" s="2">
        <v>0</v>
      </c>
      <c r="O118" s="29">
        <v>5851379361</v>
      </c>
      <c r="P118" s="36">
        <v>5866117616</v>
      </c>
      <c r="Q118" s="2">
        <v>2</v>
      </c>
      <c r="R118" s="2">
        <v>0</v>
      </c>
      <c r="S118" s="2" t="s">
        <v>139</v>
      </c>
    </row>
    <row r="119" spans="9:19" x14ac:dyDescent="0.25">
      <c r="I119" s="2" t="s">
        <v>112</v>
      </c>
      <c r="J119" s="30">
        <v>43217</v>
      </c>
      <c r="K119" s="2" t="s">
        <v>137</v>
      </c>
      <c r="L119" s="2" t="s">
        <v>138</v>
      </c>
      <c r="M119" s="2">
        <v>958.10760000000005</v>
      </c>
      <c r="N119" s="2">
        <v>0</v>
      </c>
      <c r="O119" s="29">
        <v>5887950613</v>
      </c>
      <c r="P119" s="36">
        <v>5902852115</v>
      </c>
      <c r="Q119" s="2">
        <v>2</v>
      </c>
      <c r="R119" s="2">
        <v>0</v>
      </c>
      <c r="S119" s="2" t="s">
        <v>139</v>
      </c>
    </row>
    <row r="120" spans="9:19" x14ac:dyDescent="0.25">
      <c r="I120" s="2" t="s">
        <v>112</v>
      </c>
      <c r="J120" s="30">
        <v>43218</v>
      </c>
      <c r="K120" s="2" t="s">
        <v>137</v>
      </c>
      <c r="L120" s="2" t="s">
        <v>138</v>
      </c>
      <c r="M120" s="2">
        <v>958.04200000000003</v>
      </c>
      <c r="N120" s="2">
        <v>0</v>
      </c>
      <c r="O120" s="29">
        <v>5887547475</v>
      </c>
      <c r="P120" s="36">
        <v>5902852115</v>
      </c>
      <c r="Q120" s="2">
        <v>2</v>
      </c>
      <c r="R120" s="2">
        <v>0</v>
      </c>
      <c r="S120" s="2" t="s">
        <v>139</v>
      </c>
    </row>
    <row r="121" spans="9:19" x14ac:dyDescent="0.25">
      <c r="I121" s="2" t="s">
        <v>112</v>
      </c>
      <c r="J121" s="30">
        <v>43219</v>
      </c>
      <c r="K121" s="2" t="s">
        <v>137</v>
      </c>
      <c r="L121" s="2" t="s">
        <v>138</v>
      </c>
      <c r="M121" s="2">
        <v>957.97640000000001</v>
      </c>
      <c r="N121" s="2">
        <v>0</v>
      </c>
      <c r="O121" s="29">
        <v>5887144337</v>
      </c>
      <c r="P121" s="36">
        <v>5902852115</v>
      </c>
      <c r="Q121" s="2">
        <v>2</v>
      </c>
      <c r="R121" s="2">
        <v>0</v>
      </c>
      <c r="S121" s="2" t="s">
        <v>139</v>
      </c>
    </row>
    <row r="122" spans="9:19" x14ac:dyDescent="0.25">
      <c r="I122" s="2" t="s">
        <v>112</v>
      </c>
      <c r="J122" s="30">
        <v>43220</v>
      </c>
      <c r="K122" s="2" t="s">
        <v>137</v>
      </c>
      <c r="L122" s="2" t="s">
        <v>138</v>
      </c>
      <c r="M122" s="2">
        <v>959.96050000000002</v>
      </c>
      <c r="N122" s="2">
        <v>0</v>
      </c>
      <c r="O122" s="29">
        <v>5899337417</v>
      </c>
      <c r="P122" s="36">
        <v>5914723176</v>
      </c>
      <c r="Q122" s="2">
        <v>2</v>
      </c>
      <c r="R122" s="2">
        <v>0</v>
      </c>
      <c r="S122" s="2" t="s">
        <v>139</v>
      </c>
    </row>
    <row r="123" spans="9:19" x14ac:dyDescent="0.25">
      <c r="I123" s="2" t="s">
        <v>112</v>
      </c>
      <c r="J123" s="30">
        <v>43221</v>
      </c>
      <c r="K123" s="2" t="s">
        <v>137</v>
      </c>
      <c r="L123" s="2" t="s">
        <v>138</v>
      </c>
      <c r="M123" s="2">
        <v>959.89469999999994</v>
      </c>
      <c r="N123" s="2">
        <v>0</v>
      </c>
      <c r="O123" s="29">
        <v>5898933050</v>
      </c>
      <c r="P123" s="36">
        <v>5914723176</v>
      </c>
      <c r="Q123" s="2">
        <v>2</v>
      </c>
      <c r="R123" s="2">
        <v>0</v>
      </c>
      <c r="S123" s="2" t="s">
        <v>139</v>
      </c>
    </row>
    <row r="124" spans="9:19" x14ac:dyDescent="0.25">
      <c r="I124" s="2" t="s">
        <v>112</v>
      </c>
      <c r="J124" s="30">
        <v>43222</v>
      </c>
      <c r="K124" s="2" t="s">
        <v>137</v>
      </c>
      <c r="L124" s="2" t="s">
        <v>138</v>
      </c>
      <c r="M124" s="2">
        <v>963.59349999999995</v>
      </c>
      <c r="N124" s="2">
        <v>0</v>
      </c>
      <c r="O124" s="29">
        <v>5921663641</v>
      </c>
      <c r="P124" s="36">
        <v>5937374467</v>
      </c>
      <c r="Q124" s="2">
        <v>2</v>
      </c>
      <c r="R124" s="2">
        <v>0</v>
      </c>
      <c r="S124" s="2" t="s">
        <v>139</v>
      </c>
    </row>
    <row r="125" spans="9:19" x14ac:dyDescent="0.25">
      <c r="I125" s="2" t="s">
        <v>112</v>
      </c>
      <c r="J125" s="30">
        <v>43223</v>
      </c>
      <c r="K125" s="2" t="s">
        <v>137</v>
      </c>
      <c r="L125" s="2" t="s">
        <v>138</v>
      </c>
      <c r="M125" s="2">
        <v>964.78420000000006</v>
      </c>
      <c r="N125" s="2">
        <v>0</v>
      </c>
      <c r="O125" s="29">
        <v>5928980964</v>
      </c>
      <c r="P125" s="36">
        <v>5950293601</v>
      </c>
      <c r="Q125" s="2">
        <v>2</v>
      </c>
      <c r="R125" s="2">
        <v>0</v>
      </c>
      <c r="S125" s="2" t="s">
        <v>139</v>
      </c>
    </row>
    <row r="126" spans="9:19" x14ac:dyDescent="0.25">
      <c r="I126" s="2" t="s">
        <v>112</v>
      </c>
      <c r="J126" s="30">
        <v>43224</v>
      </c>
      <c r="K126" s="2" t="s">
        <v>137</v>
      </c>
      <c r="L126" s="2" t="s">
        <v>138</v>
      </c>
      <c r="M126" s="2">
        <v>975.55330000000004</v>
      </c>
      <c r="N126" s="2">
        <v>0</v>
      </c>
      <c r="O126" s="29">
        <v>5995161348</v>
      </c>
      <c r="P126" s="36">
        <v>6029996859</v>
      </c>
      <c r="Q126" s="2">
        <v>2</v>
      </c>
      <c r="R126" s="2">
        <v>0</v>
      </c>
      <c r="S126" s="2" t="s">
        <v>139</v>
      </c>
    </row>
    <row r="127" spans="9:19" x14ac:dyDescent="0.25">
      <c r="I127" s="2" t="s">
        <v>112</v>
      </c>
      <c r="J127" s="30">
        <v>43225</v>
      </c>
      <c r="K127" s="2" t="s">
        <v>137</v>
      </c>
      <c r="L127" s="2" t="s">
        <v>138</v>
      </c>
      <c r="M127" s="2">
        <v>975.4864</v>
      </c>
      <c r="N127" s="2">
        <v>0</v>
      </c>
      <c r="O127" s="29">
        <v>5994750221</v>
      </c>
      <c r="P127" s="36">
        <v>6029996859</v>
      </c>
      <c r="Q127" s="2">
        <v>2</v>
      </c>
      <c r="R127" s="2">
        <v>0</v>
      </c>
      <c r="S127" s="2" t="s">
        <v>139</v>
      </c>
    </row>
    <row r="128" spans="9:19" x14ac:dyDescent="0.25">
      <c r="I128" s="2" t="s">
        <v>112</v>
      </c>
      <c r="J128" s="30">
        <v>43226</v>
      </c>
      <c r="K128" s="2" t="s">
        <v>137</v>
      </c>
      <c r="L128" s="2" t="s">
        <v>138</v>
      </c>
      <c r="M128" s="2">
        <v>975.41959999999995</v>
      </c>
      <c r="N128" s="2">
        <v>0</v>
      </c>
      <c r="O128" s="29">
        <v>5994339708</v>
      </c>
      <c r="P128" s="36">
        <v>6029996859</v>
      </c>
      <c r="Q128" s="2">
        <v>2</v>
      </c>
      <c r="R128" s="2">
        <v>0</v>
      </c>
      <c r="S128" s="2" t="s">
        <v>139</v>
      </c>
    </row>
    <row r="129" spans="9:19" x14ac:dyDescent="0.25">
      <c r="I129" s="2" t="s">
        <v>112</v>
      </c>
      <c r="J129" s="30">
        <v>43227</v>
      </c>
      <c r="K129" s="2" t="s">
        <v>137</v>
      </c>
      <c r="L129" s="2" t="s">
        <v>138</v>
      </c>
      <c r="M129" s="2">
        <v>984.3365</v>
      </c>
      <c r="N129" s="2">
        <v>0</v>
      </c>
      <c r="O129" s="29">
        <v>6049137590</v>
      </c>
      <c r="P129" s="36">
        <v>6079129518</v>
      </c>
      <c r="Q129" s="2">
        <v>2</v>
      </c>
      <c r="R129" s="2">
        <v>0</v>
      </c>
      <c r="S129" s="2" t="s">
        <v>139</v>
      </c>
    </row>
    <row r="130" spans="9:19" x14ac:dyDescent="0.25">
      <c r="I130" s="2" t="s">
        <v>112</v>
      </c>
      <c r="J130" s="30">
        <v>43228</v>
      </c>
      <c r="K130" s="2" t="s">
        <v>137</v>
      </c>
      <c r="L130" s="2" t="s">
        <v>138</v>
      </c>
      <c r="M130" s="2">
        <v>999.6857</v>
      </c>
      <c r="N130" s="2">
        <v>0</v>
      </c>
      <c r="O130" s="29">
        <v>6143464502</v>
      </c>
      <c r="P130" s="36">
        <v>6160165435</v>
      </c>
      <c r="Q130" s="2">
        <v>2</v>
      </c>
      <c r="R130" s="2">
        <v>0</v>
      </c>
      <c r="S130" s="2" t="s">
        <v>139</v>
      </c>
    </row>
    <row r="131" spans="9:19" x14ac:dyDescent="0.25">
      <c r="I131" s="2" t="s">
        <v>112</v>
      </c>
      <c r="J131" s="30">
        <v>43229</v>
      </c>
      <c r="K131" s="2" t="s">
        <v>137</v>
      </c>
      <c r="L131" s="2" t="s">
        <v>138</v>
      </c>
      <c r="M131" s="2">
        <v>1000.2121</v>
      </c>
      <c r="N131" s="2">
        <v>0</v>
      </c>
      <c r="O131" s="29">
        <v>6146699438</v>
      </c>
      <c r="P131" s="36">
        <v>6163568627</v>
      </c>
      <c r="Q131" s="2">
        <v>2</v>
      </c>
      <c r="R131" s="2">
        <v>0</v>
      </c>
      <c r="S131" s="2" t="s">
        <v>139</v>
      </c>
    </row>
    <row r="132" spans="9:19" x14ac:dyDescent="0.25">
      <c r="I132" s="2" t="s">
        <v>112</v>
      </c>
      <c r="J132" s="30">
        <v>43230</v>
      </c>
      <c r="K132" s="2" t="s">
        <v>137</v>
      </c>
      <c r="L132" s="2" t="s">
        <v>138</v>
      </c>
      <c r="M132" s="2">
        <v>1002.1641</v>
      </c>
      <c r="N132" s="2">
        <v>0</v>
      </c>
      <c r="O132" s="29">
        <v>6158695251</v>
      </c>
      <c r="P132" s="36">
        <v>6175733900</v>
      </c>
      <c r="Q132" s="2">
        <v>2</v>
      </c>
      <c r="R132" s="2">
        <v>0</v>
      </c>
      <c r="S132" s="2" t="s">
        <v>139</v>
      </c>
    </row>
    <row r="133" spans="9:19" x14ac:dyDescent="0.25">
      <c r="I133" s="2" t="s">
        <v>112</v>
      </c>
      <c r="J133" s="30">
        <v>43231</v>
      </c>
      <c r="K133" s="2" t="s">
        <v>137</v>
      </c>
      <c r="L133" s="2" t="s">
        <v>138</v>
      </c>
      <c r="M133" s="2">
        <v>990.16740000000004</v>
      </c>
      <c r="N133" s="2">
        <v>0</v>
      </c>
      <c r="O133" s="29">
        <v>6084970779</v>
      </c>
      <c r="P133" s="36">
        <v>6102173114</v>
      </c>
      <c r="Q133" s="2">
        <v>2</v>
      </c>
      <c r="R133" s="2">
        <v>0</v>
      </c>
      <c r="S133" s="2" t="s">
        <v>139</v>
      </c>
    </row>
    <row r="134" spans="9:19" x14ac:dyDescent="0.25">
      <c r="I134" s="2" t="s">
        <v>112</v>
      </c>
      <c r="J134" s="30">
        <v>43232</v>
      </c>
      <c r="K134" s="2" t="s">
        <v>137</v>
      </c>
      <c r="M134" s="2">
        <v>990.09960000000001</v>
      </c>
      <c r="N134" s="2">
        <v>0</v>
      </c>
      <c r="O134" s="29">
        <v>6084554121</v>
      </c>
      <c r="P134" s="36">
        <v>6102173114</v>
      </c>
      <c r="Q134" s="2">
        <v>2</v>
      </c>
      <c r="R134" s="2">
        <v>0</v>
      </c>
      <c r="S134" s="2" t="s">
        <v>139</v>
      </c>
    </row>
    <row r="135" spans="9:19" x14ac:dyDescent="0.25">
      <c r="I135" s="2" t="s">
        <v>112</v>
      </c>
      <c r="J135" s="30">
        <v>43233</v>
      </c>
      <c r="K135" s="2" t="s">
        <v>137</v>
      </c>
      <c r="L135" s="2" t="s">
        <v>138</v>
      </c>
      <c r="M135" s="2">
        <v>990.03179999999998</v>
      </c>
      <c r="N135" s="2">
        <v>0</v>
      </c>
      <c r="O135" s="29">
        <v>6084137464</v>
      </c>
      <c r="P135" s="36">
        <v>6102173114</v>
      </c>
      <c r="Q135" s="2">
        <v>2</v>
      </c>
      <c r="R135" s="2">
        <v>0</v>
      </c>
      <c r="S135" s="2" t="s">
        <v>139</v>
      </c>
    </row>
    <row r="136" spans="9:19" x14ac:dyDescent="0.25">
      <c r="I136" s="2" t="s">
        <v>112</v>
      </c>
      <c r="J136" s="30">
        <v>43234</v>
      </c>
      <c r="K136" s="2" t="s">
        <v>137</v>
      </c>
      <c r="L136" s="2" t="s">
        <v>138</v>
      </c>
      <c r="M136" s="2">
        <v>998.27030000000002</v>
      </c>
      <c r="N136" s="2">
        <v>0</v>
      </c>
      <c r="O136" s="29">
        <v>6134766309</v>
      </c>
      <c r="P136" s="36">
        <v>6152471809</v>
      </c>
      <c r="Q136" s="2">
        <v>2</v>
      </c>
      <c r="R136" s="2">
        <v>0</v>
      </c>
      <c r="S136" s="2" t="s">
        <v>139</v>
      </c>
    </row>
    <row r="137" spans="9:19" x14ac:dyDescent="0.25">
      <c r="I137" s="2" t="s">
        <v>112</v>
      </c>
      <c r="J137" s="30">
        <v>43235</v>
      </c>
      <c r="K137" s="2" t="s">
        <v>137</v>
      </c>
      <c r="L137" s="2" t="s">
        <v>138</v>
      </c>
      <c r="M137" s="2">
        <v>1002.9145</v>
      </c>
      <c r="N137" s="2">
        <v>0</v>
      </c>
      <c r="O137" s="29">
        <v>6163306757</v>
      </c>
      <c r="P137" s="36">
        <v>6181182179</v>
      </c>
      <c r="Q137" s="2">
        <v>2</v>
      </c>
      <c r="R137" s="2">
        <v>0</v>
      </c>
      <c r="S137" s="2" t="s">
        <v>139</v>
      </c>
    </row>
    <row r="138" spans="9:19" x14ac:dyDescent="0.25">
      <c r="I138" s="2" t="s">
        <v>112</v>
      </c>
      <c r="J138" s="30">
        <v>43236</v>
      </c>
      <c r="K138" s="2" t="s">
        <v>137</v>
      </c>
      <c r="L138" s="2" t="s">
        <v>138</v>
      </c>
      <c r="M138" s="2">
        <v>1006.4855</v>
      </c>
      <c r="N138" s="2">
        <v>0</v>
      </c>
      <c r="O138" s="29">
        <v>6185251966</v>
      </c>
      <c r="P138" s="36">
        <v>6203298152</v>
      </c>
      <c r="Q138" s="2">
        <v>2</v>
      </c>
      <c r="R138" s="2">
        <v>0</v>
      </c>
      <c r="S138" s="2" t="s">
        <v>139</v>
      </c>
    </row>
    <row r="139" spans="9:19" x14ac:dyDescent="0.25">
      <c r="I139" s="2" t="s">
        <v>112</v>
      </c>
      <c r="J139" s="30">
        <v>43237</v>
      </c>
      <c r="K139" s="2" t="s">
        <v>137</v>
      </c>
      <c r="L139" s="2" t="s">
        <v>138</v>
      </c>
      <c r="M139" s="2">
        <v>1004.3021</v>
      </c>
      <c r="N139" s="2">
        <v>0</v>
      </c>
      <c r="O139" s="29">
        <v>6171834108</v>
      </c>
      <c r="P139" s="36">
        <v>6189956986</v>
      </c>
      <c r="Q139" s="2">
        <v>2</v>
      </c>
      <c r="R139" s="2">
        <v>0</v>
      </c>
      <c r="S139" s="2" t="s">
        <v>139</v>
      </c>
    </row>
    <row r="140" spans="9:19" x14ac:dyDescent="0.25">
      <c r="I140" s="2" t="s">
        <v>112</v>
      </c>
      <c r="J140" s="30">
        <v>43238</v>
      </c>
      <c r="K140" s="2" t="s">
        <v>137</v>
      </c>
      <c r="L140" s="2" t="s">
        <v>138</v>
      </c>
      <c r="M140" s="2">
        <v>1007.0769</v>
      </c>
      <c r="N140" s="2">
        <v>0</v>
      </c>
      <c r="O140" s="29">
        <v>6188886353</v>
      </c>
      <c r="P140" s="36">
        <v>6207179416</v>
      </c>
      <c r="Q140" s="2">
        <v>2</v>
      </c>
      <c r="R140" s="2">
        <v>0</v>
      </c>
      <c r="S140" s="2" t="s">
        <v>139</v>
      </c>
    </row>
    <row r="141" spans="9:19" x14ac:dyDescent="0.25">
      <c r="I141" s="2" t="s">
        <v>112</v>
      </c>
      <c r="J141" s="30">
        <v>43239</v>
      </c>
      <c r="K141" s="2" t="s">
        <v>137</v>
      </c>
      <c r="L141" s="2" t="s">
        <v>138</v>
      </c>
      <c r="M141" s="2">
        <v>1007.008</v>
      </c>
      <c r="N141" s="2">
        <v>0</v>
      </c>
      <c r="O141" s="29">
        <v>6188462935</v>
      </c>
      <c r="P141" s="36">
        <v>6207179416</v>
      </c>
      <c r="Q141" s="2">
        <v>2</v>
      </c>
      <c r="R141" s="2">
        <v>0</v>
      </c>
      <c r="S141" s="2" t="s">
        <v>139</v>
      </c>
    </row>
    <row r="142" spans="9:19" x14ac:dyDescent="0.25">
      <c r="I142" s="2" t="s">
        <v>112</v>
      </c>
      <c r="J142" s="30">
        <v>43240</v>
      </c>
      <c r="K142" s="2" t="s">
        <v>137</v>
      </c>
      <c r="L142" s="2" t="s">
        <v>138</v>
      </c>
      <c r="M142" s="2">
        <v>1006.939</v>
      </c>
      <c r="N142" s="2">
        <v>0</v>
      </c>
      <c r="O142" s="29">
        <v>6188038903</v>
      </c>
      <c r="P142" s="36">
        <v>6207179416</v>
      </c>
      <c r="Q142" s="2">
        <v>2</v>
      </c>
      <c r="R142" s="2">
        <v>0</v>
      </c>
      <c r="S142" s="2" t="s">
        <v>139</v>
      </c>
    </row>
    <row r="143" spans="9:19" x14ac:dyDescent="0.25">
      <c r="I143" s="2" t="s">
        <v>112</v>
      </c>
      <c r="J143" s="30">
        <v>43241</v>
      </c>
      <c r="K143" s="2" t="s">
        <v>137</v>
      </c>
      <c r="L143" s="2" t="s">
        <v>138</v>
      </c>
      <c r="M143" s="2">
        <v>1006.87</v>
      </c>
      <c r="N143" s="2">
        <v>0</v>
      </c>
      <c r="O143" s="29">
        <v>6187614871</v>
      </c>
      <c r="P143" s="36">
        <v>6207179416</v>
      </c>
      <c r="Q143" s="2">
        <v>2</v>
      </c>
      <c r="R143" s="2">
        <v>0</v>
      </c>
      <c r="S143" s="2" t="s">
        <v>139</v>
      </c>
    </row>
    <row r="144" spans="9:19" x14ac:dyDescent="0.25">
      <c r="I144" s="2" t="s">
        <v>112</v>
      </c>
      <c r="J144" s="30">
        <v>43242</v>
      </c>
      <c r="K144" s="2" t="s">
        <v>137</v>
      </c>
      <c r="L144" s="2" t="s">
        <v>138</v>
      </c>
      <c r="M144" s="2">
        <v>997.55079999999998</v>
      </c>
      <c r="N144" s="2">
        <v>0</v>
      </c>
      <c r="O144" s="29">
        <v>6130344696</v>
      </c>
      <c r="P144" s="36">
        <v>6179363308</v>
      </c>
      <c r="Q144" s="2">
        <v>2</v>
      </c>
      <c r="R144" s="2">
        <v>0</v>
      </c>
      <c r="S144" s="2" t="s">
        <v>139</v>
      </c>
    </row>
    <row r="145" spans="9:19" x14ac:dyDescent="0.25">
      <c r="I145" s="2" t="s">
        <v>112</v>
      </c>
      <c r="J145" s="30">
        <v>43243</v>
      </c>
      <c r="K145" s="2" t="s">
        <v>137</v>
      </c>
      <c r="L145" s="2" t="s">
        <v>138</v>
      </c>
      <c r="M145" s="2">
        <v>992.26580000000001</v>
      </c>
      <c r="N145" s="2">
        <v>0</v>
      </c>
      <c r="O145" s="29">
        <v>6097866278</v>
      </c>
      <c r="P145" s="36">
        <v>6146947165</v>
      </c>
      <c r="Q145" s="2">
        <v>2</v>
      </c>
      <c r="R145" s="2">
        <v>0</v>
      </c>
      <c r="S145" s="2" t="s">
        <v>139</v>
      </c>
    </row>
    <row r="146" spans="9:19" x14ac:dyDescent="0.25">
      <c r="I146" s="2" t="s">
        <v>112</v>
      </c>
      <c r="J146" s="30">
        <v>43244</v>
      </c>
      <c r="K146" s="2" t="s">
        <v>137</v>
      </c>
      <c r="L146" s="2" t="s">
        <v>138</v>
      </c>
      <c r="M146" s="2">
        <v>987.94150000000002</v>
      </c>
      <c r="N146" s="2">
        <v>0</v>
      </c>
      <c r="O146" s="29">
        <v>6071291742</v>
      </c>
      <c r="P146" s="36">
        <v>6090580292</v>
      </c>
      <c r="Q146" s="2">
        <v>2</v>
      </c>
      <c r="R146" s="2">
        <v>0</v>
      </c>
      <c r="S146" s="2" t="s">
        <v>139</v>
      </c>
    </row>
    <row r="147" spans="9:19" x14ac:dyDescent="0.25">
      <c r="I147" s="2" t="s">
        <v>112</v>
      </c>
      <c r="J147" s="30">
        <v>43245</v>
      </c>
      <c r="K147" s="2" t="s">
        <v>137</v>
      </c>
      <c r="L147" s="2" t="s">
        <v>138</v>
      </c>
      <c r="M147" s="2">
        <v>987.90639999999996</v>
      </c>
      <c r="N147" s="2">
        <v>0</v>
      </c>
      <c r="O147" s="29">
        <v>6071076039</v>
      </c>
      <c r="P147" s="36">
        <v>6106051292</v>
      </c>
      <c r="Q147" s="2">
        <v>2</v>
      </c>
      <c r="R147" s="2">
        <v>0</v>
      </c>
      <c r="S147" s="2" t="s">
        <v>139</v>
      </c>
    </row>
    <row r="148" spans="9:19" x14ac:dyDescent="0.25">
      <c r="I148" s="2" t="s">
        <v>112</v>
      </c>
      <c r="J148" s="30">
        <v>43246</v>
      </c>
      <c r="K148" s="2" t="s">
        <v>137</v>
      </c>
      <c r="L148" s="2" t="s">
        <v>138</v>
      </c>
      <c r="M148" s="2">
        <v>987.83879999999999</v>
      </c>
      <c r="N148" s="2">
        <v>0</v>
      </c>
      <c r="O148" s="29">
        <v>6070660610</v>
      </c>
      <c r="P148" s="36">
        <v>6106051292</v>
      </c>
      <c r="Q148" s="2">
        <v>2</v>
      </c>
      <c r="R148" s="2">
        <v>0</v>
      </c>
      <c r="S148" s="2" t="s">
        <v>139</v>
      </c>
    </row>
    <row r="149" spans="9:19" x14ac:dyDescent="0.25">
      <c r="I149" s="2" t="s">
        <v>112</v>
      </c>
      <c r="J149" s="30">
        <v>43247</v>
      </c>
      <c r="K149" s="2" t="s">
        <v>137</v>
      </c>
      <c r="L149" s="2" t="s">
        <v>138</v>
      </c>
      <c r="M149" s="2">
        <v>987.77110000000005</v>
      </c>
      <c r="N149" s="2">
        <v>0</v>
      </c>
      <c r="O149" s="29">
        <v>6070244567</v>
      </c>
      <c r="P149" s="36">
        <v>6106051292</v>
      </c>
      <c r="Q149" s="2">
        <v>2</v>
      </c>
      <c r="R149" s="2">
        <v>0</v>
      </c>
      <c r="S149" s="2" t="s">
        <v>139</v>
      </c>
    </row>
    <row r="150" spans="9:19" x14ac:dyDescent="0.25">
      <c r="I150" s="2" t="s">
        <v>112</v>
      </c>
      <c r="J150" s="30">
        <v>43248</v>
      </c>
      <c r="K150" s="2" t="s">
        <v>137</v>
      </c>
      <c r="L150" s="2" t="s">
        <v>138</v>
      </c>
      <c r="M150" s="2">
        <v>986.30089999999996</v>
      </c>
      <c r="N150" s="2">
        <v>0</v>
      </c>
      <c r="O150" s="29">
        <v>6061209606</v>
      </c>
      <c r="P150" s="36">
        <v>6096658532</v>
      </c>
      <c r="Q150" s="2">
        <v>2</v>
      </c>
      <c r="R150" s="2">
        <v>0</v>
      </c>
      <c r="S150" s="2" t="s">
        <v>139</v>
      </c>
    </row>
    <row r="151" spans="9:19" x14ac:dyDescent="0.25">
      <c r="I151" s="2" t="s">
        <v>112</v>
      </c>
      <c r="J151" s="30">
        <v>43249</v>
      </c>
      <c r="K151" s="2" t="s">
        <v>137</v>
      </c>
      <c r="L151" s="2" t="s">
        <v>138</v>
      </c>
      <c r="M151" s="2">
        <v>974.57330000000002</v>
      </c>
      <c r="N151" s="2">
        <v>0</v>
      </c>
      <c r="O151" s="29">
        <v>5989138860</v>
      </c>
      <c r="P151" s="36">
        <v>6036806546</v>
      </c>
      <c r="Q151" s="2">
        <v>2</v>
      </c>
      <c r="R151" s="2">
        <v>0</v>
      </c>
      <c r="S151" s="2" t="s">
        <v>139</v>
      </c>
    </row>
    <row r="152" spans="9:19" x14ac:dyDescent="0.25">
      <c r="I152" s="2" t="s">
        <v>112</v>
      </c>
      <c r="J152" s="30">
        <v>43250</v>
      </c>
      <c r="K152" s="2" t="s">
        <v>137</v>
      </c>
      <c r="L152" s="2" t="s">
        <v>138</v>
      </c>
      <c r="M152" s="2">
        <v>987.28909999999996</v>
      </c>
      <c r="N152" s="2">
        <v>0</v>
      </c>
      <c r="O152" s="29">
        <v>6067282486</v>
      </c>
      <c r="P152" s="36">
        <v>6110179331</v>
      </c>
      <c r="Q152" s="2">
        <v>2</v>
      </c>
      <c r="R152" s="2">
        <v>0</v>
      </c>
      <c r="S152" s="2" t="s">
        <v>139</v>
      </c>
    </row>
    <row r="153" spans="9:19" x14ac:dyDescent="0.25">
      <c r="I153" s="2" t="s">
        <v>112</v>
      </c>
      <c r="J153" s="30">
        <v>43251</v>
      </c>
      <c r="K153" s="2" t="s">
        <v>137</v>
      </c>
      <c r="L153" s="2" t="s">
        <v>138</v>
      </c>
      <c r="M153" s="2">
        <v>987.8646</v>
      </c>
      <c r="N153" s="2">
        <v>0</v>
      </c>
      <c r="O153" s="29">
        <v>6070819161</v>
      </c>
      <c r="P153" s="36">
        <v>6101949674</v>
      </c>
      <c r="Q153" s="2">
        <v>2</v>
      </c>
      <c r="R153" s="2">
        <v>0</v>
      </c>
      <c r="S153" s="2" t="s">
        <v>139</v>
      </c>
    </row>
    <row r="154" spans="9:19" x14ac:dyDescent="0.25">
      <c r="I154" s="2" t="s">
        <v>112</v>
      </c>
      <c r="J154" s="30">
        <v>43252</v>
      </c>
      <c r="K154" s="2" t="s">
        <v>137</v>
      </c>
      <c r="L154" s="2" t="s">
        <v>138</v>
      </c>
      <c r="M154" s="2">
        <v>998.65229999999997</v>
      </c>
      <c r="N154" s="2">
        <v>0</v>
      </c>
      <c r="O154" s="29">
        <v>6137113850</v>
      </c>
      <c r="P154" s="36">
        <v>6156110665</v>
      </c>
      <c r="Q154" s="2">
        <v>2</v>
      </c>
      <c r="R154" s="2">
        <v>0</v>
      </c>
      <c r="S154" s="2" t="s">
        <v>139</v>
      </c>
    </row>
    <row r="155" spans="9:19" x14ac:dyDescent="0.25">
      <c r="I155" s="2" t="s">
        <v>112</v>
      </c>
      <c r="J155" s="30">
        <v>43253</v>
      </c>
      <c r="K155" s="2" t="s">
        <v>137</v>
      </c>
      <c r="L155" s="2" t="s">
        <v>138</v>
      </c>
      <c r="M155" s="2">
        <v>998.58389999999997</v>
      </c>
      <c r="N155" s="2">
        <v>0</v>
      </c>
      <c r="O155" s="29">
        <v>6136693505</v>
      </c>
      <c r="P155" s="36">
        <v>6156110665</v>
      </c>
      <c r="Q155" s="2">
        <v>2</v>
      </c>
      <c r="R155" s="2">
        <v>0</v>
      </c>
      <c r="S155" s="2" t="s">
        <v>139</v>
      </c>
    </row>
    <row r="156" spans="9:19" x14ac:dyDescent="0.25">
      <c r="I156" s="2" t="s">
        <v>112</v>
      </c>
      <c r="J156" s="30">
        <v>43254</v>
      </c>
      <c r="K156" s="2" t="s">
        <v>137</v>
      </c>
      <c r="L156" s="2" t="s">
        <v>138</v>
      </c>
      <c r="M156" s="2">
        <v>998.51549999999997</v>
      </c>
      <c r="N156" s="2">
        <v>0</v>
      </c>
      <c r="O156" s="29">
        <v>6136273160</v>
      </c>
      <c r="P156" s="36">
        <v>6156110665</v>
      </c>
      <c r="Q156" s="2">
        <v>2</v>
      </c>
      <c r="R156" s="2">
        <v>0</v>
      </c>
      <c r="S156" s="2" t="s">
        <v>139</v>
      </c>
    </row>
    <row r="157" spans="9:19" x14ac:dyDescent="0.25">
      <c r="I157" s="2" t="s">
        <v>112</v>
      </c>
      <c r="J157" s="30">
        <v>43255</v>
      </c>
      <c r="K157" s="2" t="s">
        <v>137</v>
      </c>
      <c r="L157" s="2" t="s">
        <v>138</v>
      </c>
      <c r="M157" s="2">
        <v>1002.282</v>
      </c>
      <c r="N157" s="2">
        <v>0</v>
      </c>
      <c r="O157" s="29">
        <v>6159419794</v>
      </c>
      <c r="P157" s="36">
        <v>6178922885</v>
      </c>
      <c r="Q157" s="2">
        <v>2</v>
      </c>
      <c r="R157" s="2">
        <v>0</v>
      </c>
      <c r="S157" s="2" t="s">
        <v>139</v>
      </c>
    </row>
    <row r="158" spans="9:19" x14ac:dyDescent="0.25">
      <c r="I158" s="2" t="s">
        <v>112</v>
      </c>
      <c r="J158" s="30">
        <v>43256</v>
      </c>
      <c r="K158" s="2" t="s">
        <v>137</v>
      </c>
      <c r="L158" s="2" t="s">
        <v>138</v>
      </c>
      <c r="M158" s="2">
        <v>1005.3677</v>
      </c>
      <c r="N158" s="2">
        <v>0</v>
      </c>
      <c r="O158" s="29">
        <v>6178382642</v>
      </c>
      <c r="P158" s="36">
        <v>6198055544</v>
      </c>
      <c r="Q158" s="2">
        <v>2</v>
      </c>
      <c r="R158" s="2">
        <v>0</v>
      </c>
      <c r="S158" s="2" t="s">
        <v>139</v>
      </c>
    </row>
    <row r="159" spans="9:19" x14ac:dyDescent="0.25">
      <c r="I159" s="2" t="s">
        <v>112</v>
      </c>
      <c r="J159" s="30">
        <v>43257</v>
      </c>
      <c r="K159" s="2" t="s">
        <v>137</v>
      </c>
      <c r="L159" s="2" t="s">
        <v>138</v>
      </c>
      <c r="M159" s="2">
        <v>1008.1233</v>
      </c>
      <c r="N159" s="2">
        <v>0</v>
      </c>
      <c r="O159" s="29">
        <v>6195316895</v>
      </c>
      <c r="P159" s="36">
        <v>6233507023</v>
      </c>
      <c r="Q159" s="2">
        <v>2</v>
      </c>
      <c r="R159" s="2">
        <v>0</v>
      </c>
      <c r="S159" s="2" t="s">
        <v>139</v>
      </c>
    </row>
    <row r="160" spans="9:19" x14ac:dyDescent="0.25">
      <c r="I160" s="2" t="s">
        <v>112</v>
      </c>
      <c r="J160" s="30">
        <v>43258</v>
      </c>
      <c r="K160" s="2" t="s">
        <v>137</v>
      </c>
      <c r="L160" s="2" t="s">
        <v>138</v>
      </c>
      <c r="M160" s="2">
        <v>1004.1014</v>
      </c>
      <c r="N160" s="2">
        <v>0</v>
      </c>
      <c r="O160" s="29">
        <v>6170600727</v>
      </c>
      <c r="P160" s="36">
        <v>6224916677</v>
      </c>
      <c r="Q160" s="2">
        <v>2</v>
      </c>
      <c r="R160" s="2">
        <v>0</v>
      </c>
      <c r="S160" s="2" t="s">
        <v>139</v>
      </c>
    </row>
    <row r="161" spans="9:19" x14ac:dyDescent="0.25">
      <c r="I161" s="2" t="s">
        <v>112</v>
      </c>
      <c r="J161" s="30">
        <v>43259</v>
      </c>
      <c r="K161" s="2" t="s">
        <v>137</v>
      </c>
      <c r="L161" s="2" t="s">
        <v>138</v>
      </c>
      <c r="M161" s="2">
        <v>1004.9987</v>
      </c>
      <c r="N161" s="2">
        <v>0</v>
      </c>
      <c r="O161" s="29">
        <v>6176114991</v>
      </c>
      <c r="P161" s="36">
        <v>6212198831</v>
      </c>
      <c r="Q161" s="2">
        <v>2</v>
      </c>
      <c r="R161" s="2">
        <v>0</v>
      </c>
      <c r="S161" s="2" t="s">
        <v>139</v>
      </c>
    </row>
    <row r="162" spans="9:19" x14ac:dyDescent="0.25">
      <c r="I162" s="2" t="s">
        <v>112</v>
      </c>
      <c r="J162" s="30">
        <v>43260</v>
      </c>
      <c r="K162" s="2" t="s">
        <v>137</v>
      </c>
      <c r="L162" s="2" t="s">
        <v>138</v>
      </c>
      <c r="M162" s="2">
        <v>1004.9299</v>
      </c>
      <c r="N162" s="2">
        <v>0</v>
      </c>
      <c r="O162" s="29">
        <v>6175692188</v>
      </c>
      <c r="P162" s="36">
        <v>6212198831</v>
      </c>
      <c r="Q162" s="2">
        <v>2</v>
      </c>
      <c r="R162" s="2">
        <v>0</v>
      </c>
      <c r="S162" s="2" t="s">
        <v>139</v>
      </c>
    </row>
    <row r="163" spans="9:19" x14ac:dyDescent="0.25">
      <c r="I163" s="2" t="s">
        <v>112</v>
      </c>
      <c r="J163" s="30">
        <v>43261</v>
      </c>
      <c r="K163" s="2" t="s">
        <v>137</v>
      </c>
      <c r="L163" s="2" t="s">
        <v>138</v>
      </c>
      <c r="M163" s="2">
        <v>1004.861</v>
      </c>
      <c r="N163" s="2">
        <v>0</v>
      </c>
      <c r="O163" s="29">
        <v>6175268770</v>
      </c>
      <c r="P163" s="36">
        <v>6212198831</v>
      </c>
      <c r="Q163" s="2">
        <v>2</v>
      </c>
      <c r="R163" s="2">
        <v>0</v>
      </c>
      <c r="S163" s="2" t="s">
        <v>139</v>
      </c>
    </row>
    <row r="164" spans="9:19" x14ac:dyDescent="0.25">
      <c r="I164" s="2" t="s">
        <v>112</v>
      </c>
      <c r="J164" s="30">
        <v>43262</v>
      </c>
      <c r="K164" s="2" t="s">
        <v>137</v>
      </c>
      <c r="L164" s="2" t="s">
        <v>138</v>
      </c>
      <c r="M164" s="2">
        <v>1010.7542999999999</v>
      </c>
      <c r="N164" s="2">
        <v>0</v>
      </c>
      <c r="O164" s="29">
        <v>6211485432</v>
      </c>
      <c r="P164" s="36">
        <v>6232160903</v>
      </c>
      <c r="Q164" s="2">
        <v>2</v>
      </c>
      <c r="R164" s="2">
        <v>0</v>
      </c>
      <c r="S164" s="2" t="s">
        <v>139</v>
      </c>
    </row>
    <row r="165" spans="9:19" x14ac:dyDescent="0.25">
      <c r="I165" s="2" t="s">
        <v>112</v>
      </c>
      <c r="J165" s="30">
        <v>43263</v>
      </c>
      <c r="K165" s="2" t="s">
        <v>137</v>
      </c>
      <c r="L165" s="2" t="s">
        <v>138</v>
      </c>
      <c r="M165" s="2">
        <v>1011.1362</v>
      </c>
      <c r="N165" s="2">
        <v>0</v>
      </c>
      <c r="O165" s="29">
        <v>6213832359</v>
      </c>
      <c r="P165" s="36">
        <v>6241118072</v>
      </c>
      <c r="Q165" s="2">
        <v>2</v>
      </c>
      <c r="R165" s="2">
        <v>0</v>
      </c>
      <c r="S165" s="2" t="s">
        <v>139</v>
      </c>
    </row>
    <row r="166" spans="9:19" x14ac:dyDescent="0.25">
      <c r="I166" s="2" t="s">
        <v>112</v>
      </c>
      <c r="J166" s="30">
        <v>43264</v>
      </c>
      <c r="K166" s="2" t="s">
        <v>137</v>
      </c>
      <c r="L166" s="2" t="s">
        <v>138</v>
      </c>
      <c r="M166" s="2">
        <v>1007.8002</v>
      </c>
      <c r="N166" s="2">
        <v>0</v>
      </c>
      <c r="O166" s="29">
        <v>6193331318</v>
      </c>
      <c r="P166" s="36">
        <v>6220786005</v>
      </c>
      <c r="Q166" s="2">
        <v>2</v>
      </c>
      <c r="R166" s="2">
        <v>0</v>
      </c>
      <c r="S166" s="2" t="s">
        <v>139</v>
      </c>
    </row>
    <row r="167" spans="9:19" x14ac:dyDescent="0.25">
      <c r="I167" s="2" t="s">
        <v>112</v>
      </c>
      <c r="J167" s="30">
        <v>43265</v>
      </c>
      <c r="K167" s="2" t="s">
        <v>137</v>
      </c>
      <c r="L167" s="2" t="s">
        <v>138</v>
      </c>
      <c r="M167" s="2">
        <v>1006.3292</v>
      </c>
      <c r="N167" s="2">
        <v>0</v>
      </c>
      <c r="O167" s="29">
        <v>6184291440</v>
      </c>
      <c r="P167" s="36">
        <v>6217245453</v>
      </c>
      <c r="Q167" s="2">
        <v>2</v>
      </c>
      <c r="R167" s="2">
        <v>0</v>
      </c>
      <c r="S167" s="2" t="s">
        <v>139</v>
      </c>
    </row>
    <row r="168" spans="9:19" x14ac:dyDescent="0.25">
      <c r="I168" s="2" t="s">
        <v>112</v>
      </c>
      <c r="J168" s="30">
        <v>43266</v>
      </c>
      <c r="K168" s="2" t="s">
        <v>137</v>
      </c>
      <c r="L168" s="2" t="s">
        <v>138</v>
      </c>
      <c r="M168" s="2">
        <v>1004.8717</v>
      </c>
      <c r="N168" s="2">
        <v>0</v>
      </c>
      <c r="O168" s="29">
        <v>6175334526</v>
      </c>
      <c r="P168" s="36">
        <v>6227802401</v>
      </c>
      <c r="Q168" s="2">
        <v>2</v>
      </c>
      <c r="R168" s="2">
        <v>0</v>
      </c>
      <c r="S168" s="2" t="s">
        <v>139</v>
      </c>
    </row>
    <row r="169" spans="9:19" x14ac:dyDescent="0.25">
      <c r="I169" s="2" t="s">
        <v>112</v>
      </c>
      <c r="J169" s="30">
        <v>43267</v>
      </c>
      <c r="K169" s="2" t="s">
        <v>137</v>
      </c>
      <c r="L169" s="2" t="s">
        <v>138</v>
      </c>
      <c r="M169" s="2">
        <v>1004.8029</v>
      </c>
      <c r="N169" s="2">
        <v>0</v>
      </c>
      <c r="O169" s="29">
        <v>6174911722</v>
      </c>
      <c r="P169" s="36">
        <v>6227802471</v>
      </c>
      <c r="Q169" s="2">
        <v>2</v>
      </c>
      <c r="R169" s="2">
        <v>0</v>
      </c>
      <c r="S169" s="2" t="s">
        <v>139</v>
      </c>
    </row>
    <row r="170" spans="9:19" x14ac:dyDescent="0.25">
      <c r="I170" s="2" t="s">
        <v>112</v>
      </c>
      <c r="J170" s="30">
        <v>43268</v>
      </c>
      <c r="K170" s="2" t="s">
        <v>137</v>
      </c>
      <c r="L170" s="2" t="s">
        <v>138</v>
      </c>
      <c r="M170" s="2">
        <v>1004.7341</v>
      </c>
      <c r="N170" s="2">
        <v>0</v>
      </c>
      <c r="O170" s="29">
        <v>6174488919</v>
      </c>
      <c r="P170" s="36">
        <v>6227802471</v>
      </c>
      <c r="Q170" s="2">
        <v>2</v>
      </c>
      <c r="R170" s="2">
        <v>0</v>
      </c>
      <c r="S170" s="2" t="s">
        <v>139</v>
      </c>
    </row>
    <row r="171" spans="9:19" x14ac:dyDescent="0.25">
      <c r="I171" s="2" t="s">
        <v>112</v>
      </c>
      <c r="J171" s="30">
        <v>43269</v>
      </c>
      <c r="K171" s="2" t="s">
        <v>137</v>
      </c>
      <c r="L171" s="2" t="s">
        <v>138</v>
      </c>
      <c r="M171" s="2">
        <v>1000.0357</v>
      </c>
      <c r="N171" s="2">
        <v>0</v>
      </c>
      <c r="O171" s="29">
        <v>6145615391</v>
      </c>
      <c r="P171" s="36">
        <v>6205637649</v>
      </c>
      <c r="Q171" s="2">
        <v>2</v>
      </c>
      <c r="R171" s="2">
        <v>0</v>
      </c>
      <c r="S171" s="2" t="s">
        <v>139</v>
      </c>
    </row>
    <row r="172" spans="9:19" x14ac:dyDescent="0.25">
      <c r="I172" s="2" t="s">
        <v>112</v>
      </c>
      <c r="J172" s="30">
        <v>43270</v>
      </c>
      <c r="K172" s="2" t="s">
        <v>137</v>
      </c>
      <c r="L172" s="2" t="s">
        <v>138</v>
      </c>
      <c r="M172" s="2">
        <v>998.08389999999997</v>
      </c>
      <c r="N172" s="2">
        <v>0</v>
      </c>
      <c r="O172" s="29">
        <v>6133620807</v>
      </c>
      <c r="P172" s="36">
        <v>6197054545</v>
      </c>
      <c r="Q172" s="2">
        <v>2</v>
      </c>
      <c r="R172" s="2">
        <v>0</v>
      </c>
      <c r="S172" s="2" t="s">
        <v>139</v>
      </c>
    </row>
    <row r="173" spans="9:19" x14ac:dyDescent="0.25">
      <c r="I173" s="2" t="s">
        <v>112</v>
      </c>
      <c r="J173" s="30">
        <v>43271</v>
      </c>
      <c r="K173" s="2" t="s">
        <v>137</v>
      </c>
      <c r="L173" s="2" t="s">
        <v>138</v>
      </c>
      <c r="M173" s="2">
        <v>996.43150000000003</v>
      </c>
      <c r="N173" s="2">
        <v>0</v>
      </c>
      <c r="O173" s="29">
        <v>6123466154</v>
      </c>
      <c r="P173" s="36">
        <v>6182660542</v>
      </c>
      <c r="Q173" s="2">
        <v>2</v>
      </c>
      <c r="R173" s="2">
        <v>0</v>
      </c>
      <c r="S173" s="2" t="s">
        <v>139</v>
      </c>
    </row>
    <row r="174" spans="9:19" x14ac:dyDescent="0.25">
      <c r="I174" s="2" t="s">
        <v>112</v>
      </c>
      <c r="J174" s="30">
        <v>43272</v>
      </c>
      <c r="K174" s="2" t="s">
        <v>137</v>
      </c>
      <c r="L174" s="2" t="s">
        <v>138</v>
      </c>
      <c r="M174" s="2">
        <v>990.32029999999997</v>
      </c>
      <c r="N174" s="2">
        <v>0</v>
      </c>
      <c r="O174" s="29">
        <v>6085910410</v>
      </c>
      <c r="P174" s="36">
        <v>6122926334</v>
      </c>
      <c r="Q174" s="2">
        <v>2</v>
      </c>
      <c r="R174" s="2">
        <v>0</v>
      </c>
      <c r="S174" s="2" t="s">
        <v>139</v>
      </c>
    </row>
    <row r="175" spans="9:19" x14ac:dyDescent="0.25">
      <c r="I175" s="2" t="s">
        <v>112</v>
      </c>
      <c r="J175" s="30">
        <v>43273</v>
      </c>
      <c r="K175" s="2" t="s">
        <v>137</v>
      </c>
      <c r="L175" s="2" t="s">
        <v>138</v>
      </c>
      <c r="M175" s="2">
        <v>991.24789999999996</v>
      </c>
      <c r="N175" s="2">
        <v>0</v>
      </c>
      <c r="O175" s="29">
        <v>6091610880</v>
      </c>
      <c r="P175" s="36">
        <v>6110380523</v>
      </c>
      <c r="Q175" s="2">
        <v>2</v>
      </c>
      <c r="R175" s="2">
        <v>0</v>
      </c>
      <c r="S175" s="2" t="s">
        <v>139</v>
      </c>
    </row>
    <row r="176" spans="9:19" x14ac:dyDescent="0.25">
      <c r="I176" s="2" t="s">
        <v>112</v>
      </c>
      <c r="J176" s="30">
        <v>43274</v>
      </c>
      <c r="K176" s="2" t="s">
        <v>137</v>
      </c>
      <c r="L176" s="2" t="s">
        <v>138</v>
      </c>
      <c r="M176" s="2">
        <v>991.18</v>
      </c>
      <c r="N176" s="2">
        <v>0</v>
      </c>
      <c r="O176" s="29">
        <v>6091193607</v>
      </c>
      <c r="P176" s="36">
        <v>6110380523</v>
      </c>
      <c r="Q176" s="2">
        <v>2</v>
      </c>
      <c r="R176" s="2">
        <v>0</v>
      </c>
      <c r="S176" s="2" t="s">
        <v>139</v>
      </c>
    </row>
    <row r="177" spans="9:19" x14ac:dyDescent="0.25">
      <c r="I177" s="2" t="s">
        <v>112</v>
      </c>
      <c r="J177" s="30">
        <v>43275</v>
      </c>
      <c r="K177" s="2" t="s">
        <v>137</v>
      </c>
      <c r="L177" s="2" t="s">
        <v>138</v>
      </c>
      <c r="M177" s="2">
        <v>991.11220000000003</v>
      </c>
      <c r="N177" s="2">
        <v>0</v>
      </c>
      <c r="O177" s="29">
        <v>6090776949</v>
      </c>
      <c r="P177" s="36">
        <v>6110380523</v>
      </c>
      <c r="Q177" s="2">
        <v>2</v>
      </c>
      <c r="R177" s="2">
        <v>0</v>
      </c>
      <c r="S177" s="2" t="s">
        <v>139</v>
      </c>
    </row>
    <row r="178" spans="9:19" x14ac:dyDescent="0.25">
      <c r="I178" s="2" t="s">
        <v>112</v>
      </c>
      <c r="J178" s="30">
        <v>43276</v>
      </c>
      <c r="K178" s="2" t="s">
        <v>137</v>
      </c>
      <c r="L178" s="2" t="s">
        <v>138</v>
      </c>
      <c r="M178" s="2">
        <v>980.56560000000002</v>
      </c>
      <c r="N178" s="2">
        <v>0</v>
      </c>
      <c r="O178" s="29">
        <v>6025963916</v>
      </c>
      <c r="P178" s="36">
        <v>6045229470</v>
      </c>
      <c r="Q178" s="2">
        <v>2</v>
      </c>
      <c r="R178" s="2">
        <v>0</v>
      </c>
      <c r="S178" s="2" t="s">
        <v>139</v>
      </c>
    </row>
    <row r="179" spans="9:19" x14ac:dyDescent="0.25">
      <c r="I179" s="2" t="s">
        <v>112</v>
      </c>
      <c r="J179" s="30">
        <v>43277</v>
      </c>
      <c r="K179" s="2" t="s">
        <v>137</v>
      </c>
      <c r="L179" s="2" t="s">
        <v>138</v>
      </c>
      <c r="M179" s="2">
        <v>982.06780000000003</v>
      </c>
      <c r="N179" s="2">
        <v>0</v>
      </c>
      <c r="O179" s="29">
        <v>6035195530</v>
      </c>
      <c r="P179" s="36">
        <v>6054592385</v>
      </c>
      <c r="Q179" s="2">
        <v>2</v>
      </c>
      <c r="R179" s="2">
        <v>0</v>
      </c>
      <c r="S179" s="2" t="s">
        <v>139</v>
      </c>
    </row>
    <row r="180" spans="9:19" x14ac:dyDescent="0.25">
      <c r="I180" s="2" t="s">
        <v>112</v>
      </c>
      <c r="J180" s="30">
        <v>43278</v>
      </c>
      <c r="K180" s="2" t="s">
        <v>137</v>
      </c>
      <c r="L180" s="2" t="s">
        <v>138</v>
      </c>
      <c r="M180" s="2">
        <v>978.7527</v>
      </c>
      <c r="N180" s="2">
        <v>0</v>
      </c>
      <c r="O180" s="29">
        <v>6014822928</v>
      </c>
      <c r="P180" s="36">
        <v>6059474319</v>
      </c>
      <c r="Q180" s="2">
        <v>2</v>
      </c>
      <c r="R180" s="2">
        <v>0</v>
      </c>
      <c r="S180" s="2" t="s">
        <v>139</v>
      </c>
    </row>
    <row r="181" spans="9:19" x14ac:dyDescent="0.25">
      <c r="I181" s="2" t="s">
        <v>112</v>
      </c>
      <c r="J181" s="30">
        <v>43279</v>
      </c>
      <c r="K181" s="2" t="s">
        <v>137</v>
      </c>
      <c r="L181" s="2" t="s">
        <v>138</v>
      </c>
      <c r="M181" s="2">
        <v>987.53510000000006</v>
      </c>
      <c r="N181" s="2">
        <v>0</v>
      </c>
      <c r="O181" s="29">
        <v>6068794253</v>
      </c>
      <c r="P181" s="36">
        <v>6113113491</v>
      </c>
      <c r="Q181" s="2">
        <v>2</v>
      </c>
      <c r="R181" s="2">
        <v>0</v>
      </c>
      <c r="S181" s="2" t="s">
        <v>139</v>
      </c>
    </row>
    <row r="182" spans="9:19" x14ac:dyDescent="0.25">
      <c r="I182" s="2" t="s">
        <v>112</v>
      </c>
      <c r="J182" s="30">
        <v>43280</v>
      </c>
      <c r="K182" s="2" t="s">
        <v>137</v>
      </c>
      <c r="L182" s="2" t="s">
        <v>138</v>
      </c>
      <c r="M182" s="2">
        <v>999.35149999999999</v>
      </c>
      <c r="N182" s="2">
        <v>0</v>
      </c>
      <c r="O182" s="29">
        <v>6141410711</v>
      </c>
      <c r="P182" s="36">
        <v>6160716440</v>
      </c>
      <c r="Q182" s="2">
        <v>2</v>
      </c>
      <c r="R182" s="2">
        <v>0</v>
      </c>
      <c r="S182" s="2" t="s">
        <v>139</v>
      </c>
    </row>
    <row r="183" spans="9:19" x14ac:dyDescent="0.25">
      <c r="I183" s="2" t="s">
        <v>112</v>
      </c>
      <c r="J183" s="30">
        <v>43281</v>
      </c>
      <c r="K183" s="2" t="s">
        <v>137</v>
      </c>
      <c r="L183" s="2" t="s">
        <v>138</v>
      </c>
      <c r="M183" s="2">
        <v>999.28300000000002</v>
      </c>
      <c r="N183" s="2">
        <v>0</v>
      </c>
      <c r="O183" s="29">
        <v>6140989751</v>
      </c>
      <c r="P183" s="36">
        <v>6160716440</v>
      </c>
      <c r="Q183" s="2">
        <v>2</v>
      </c>
      <c r="R183" s="2">
        <v>0</v>
      </c>
      <c r="S183" s="2" t="s">
        <v>139</v>
      </c>
    </row>
    <row r="184" spans="9:19" x14ac:dyDescent="0.25">
      <c r="I184" s="2" t="s">
        <v>109</v>
      </c>
      <c r="J184" s="30">
        <v>43191</v>
      </c>
      <c r="K184" s="2" t="s">
        <v>137</v>
      </c>
      <c r="L184" s="2" t="s">
        <v>138</v>
      </c>
      <c r="M184" s="2">
        <v>1065.3400999999999</v>
      </c>
      <c r="N184" s="2">
        <v>0</v>
      </c>
      <c r="O184" s="29">
        <v>55174457031</v>
      </c>
      <c r="P184" s="36">
        <v>55272815180</v>
      </c>
      <c r="Q184" s="2">
        <v>4</v>
      </c>
      <c r="R184" s="2">
        <v>0</v>
      </c>
      <c r="S184" s="2" t="s">
        <v>139</v>
      </c>
    </row>
    <row r="185" spans="9:19" x14ac:dyDescent="0.25">
      <c r="I185" s="2" t="s">
        <v>109</v>
      </c>
      <c r="J185" s="30">
        <v>43192</v>
      </c>
      <c r="K185" s="2" t="s">
        <v>137</v>
      </c>
      <c r="L185" s="2" t="s">
        <v>138</v>
      </c>
      <c r="M185" s="2">
        <v>1065.6621</v>
      </c>
      <c r="N185" s="2">
        <v>0</v>
      </c>
      <c r="O185" s="29">
        <v>55191133561</v>
      </c>
      <c r="P185" s="36">
        <v>55285712488</v>
      </c>
      <c r="Q185" s="2">
        <v>4</v>
      </c>
      <c r="R185" s="2">
        <v>0</v>
      </c>
      <c r="S185" s="2" t="s">
        <v>139</v>
      </c>
    </row>
    <row r="186" spans="9:19" x14ac:dyDescent="0.25">
      <c r="I186" s="2" t="s">
        <v>109</v>
      </c>
      <c r="J186" s="30">
        <v>43193</v>
      </c>
      <c r="K186" s="2" t="s">
        <v>137</v>
      </c>
      <c r="L186" s="2" t="s">
        <v>138</v>
      </c>
      <c r="M186" s="2">
        <v>1066.7998</v>
      </c>
      <c r="N186" s="2">
        <v>0</v>
      </c>
      <c r="O186" s="29">
        <v>55250055570</v>
      </c>
      <c r="P186" s="36">
        <v>55344710317</v>
      </c>
      <c r="Q186" s="2">
        <v>4</v>
      </c>
      <c r="R186" s="2">
        <v>0</v>
      </c>
      <c r="S186" s="2" t="s">
        <v>139</v>
      </c>
    </row>
    <row r="187" spans="9:19" x14ac:dyDescent="0.25">
      <c r="I187" s="2" t="s">
        <v>109</v>
      </c>
      <c r="J187" s="30">
        <v>43194</v>
      </c>
      <c r="K187" s="2" t="s">
        <v>137</v>
      </c>
      <c r="L187" s="2" t="s">
        <v>138</v>
      </c>
      <c r="M187" s="2">
        <v>1067.6343999999999</v>
      </c>
      <c r="N187" s="2">
        <v>0</v>
      </c>
      <c r="O187" s="29">
        <v>55293279891</v>
      </c>
      <c r="P187" s="36">
        <v>55388013811</v>
      </c>
      <c r="Q187" s="2">
        <v>4</v>
      </c>
      <c r="R187" s="2">
        <v>0</v>
      </c>
      <c r="S187" s="2" t="s">
        <v>139</v>
      </c>
    </row>
    <row r="188" spans="9:19" x14ac:dyDescent="0.25">
      <c r="I188" s="2" t="s">
        <v>109</v>
      </c>
      <c r="J188" s="30">
        <v>43195</v>
      </c>
      <c r="K188" s="2" t="s">
        <v>137</v>
      </c>
      <c r="L188" s="2" t="s">
        <v>138</v>
      </c>
      <c r="M188" s="2">
        <v>1068.0775000000001</v>
      </c>
      <c r="N188" s="2">
        <v>0</v>
      </c>
      <c r="O188" s="29">
        <v>55316228245</v>
      </c>
      <c r="P188" s="36">
        <v>55411040524</v>
      </c>
      <c r="Q188" s="2">
        <v>4</v>
      </c>
      <c r="R188" s="2">
        <v>0</v>
      </c>
      <c r="S188" s="2" t="s">
        <v>139</v>
      </c>
    </row>
    <row r="189" spans="9:19" x14ac:dyDescent="0.25">
      <c r="I189" s="2" t="s">
        <v>109</v>
      </c>
      <c r="J189" s="30">
        <v>43196</v>
      </c>
      <c r="K189" s="2" t="s">
        <v>137</v>
      </c>
      <c r="L189" s="2" t="s">
        <v>138</v>
      </c>
      <c r="M189" s="2">
        <v>1067.4007999999999</v>
      </c>
      <c r="N189" s="2">
        <v>0</v>
      </c>
      <c r="O189" s="29">
        <v>55281181639</v>
      </c>
      <c r="P189" s="36">
        <v>55376068690</v>
      </c>
      <c r="Q189" s="2">
        <v>4</v>
      </c>
      <c r="R189" s="2">
        <v>0</v>
      </c>
      <c r="S189" s="2" t="s">
        <v>139</v>
      </c>
    </row>
    <row r="190" spans="9:19" x14ac:dyDescent="0.25">
      <c r="I190" s="2" t="s">
        <v>109</v>
      </c>
      <c r="J190" s="30">
        <v>43197</v>
      </c>
      <c r="K190" s="2" t="s">
        <v>137</v>
      </c>
      <c r="L190" s="2" t="s">
        <v>138</v>
      </c>
      <c r="M190" s="2">
        <v>1067.4367999999999</v>
      </c>
      <c r="N190" s="2">
        <v>0</v>
      </c>
      <c r="O190" s="29">
        <v>55283046095</v>
      </c>
      <c r="P190" s="36">
        <v>55379296683</v>
      </c>
      <c r="Q190" s="2">
        <v>4</v>
      </c>
      <c r="R190" s="2">
        <v>0</v>
      </c>
      <c r="S190" s="2" t="s">
        <v>139</v>
      </c>
    </row>
    <row r="191" spans="9:19" x14ac:dyDescent="0.25">
      <c r="I191" s="2" t="s">
        <v>109</v>
      </c>
      <c r="J191" s="30">
        <v>43198</v>
      </c>
      <c r="K191" s="2" t="s">
        <v>137</v>
      </c>
      <c r="L191" s="2" t="s">
        <v>138</v>
      </c>
      <c r="M191" s="2">
        <v>1067.4852000000001</v>
      </c>
      <c r="N191" s="2">
        <v>0</v>
      </c>
      <c r="O191" s="29">
        <v>55285552754</v>
      </c>
      <c r="P191" s="36">
        <v>55383167022</v>
      </c>
      <c r="Q191" s="2">
        <v>4</v>
      </c>
      <c r="R191" s="2">
        <v>0</v>
      </c>
      <c r="S191" s="2" t="s">
        <v>139</v>
      </c>
    </row>
    <row r="192" spans="9:19" x14ac:dyDescent="0.25">
      <c r="I192" s="2" t="s">
        <v>109</v>
      </c>
      <c r="J192" s="30">
        <v>43199</v>
      </c>
      <c r="K192" s="2" t="s">
        <v>137</v>
      </c>
      <c r="L192" s="2" t="s">
        <v>138</v>
      </c>
      <c r="M192" s="2">
        <v>1068.0201999999999</v>
      </c>
      <c r="N192" s="2">
        <v>0</v>
      </c>
      <c r="O192" s="29">
        <v>55313260651</v>
      </c>
      <c r="P192" s="36">
        <v>55408975558</v>
      </c>
      <c r="Q192" s="2">
        <v>4</v>
      </c>
      <c r="R192" s="2">
        <v>0</v>
      </c>
      <c r="S192" s="2" t="s">
        <v>139</v>
      </c>
    </row>
    <row r="193" spans="9:19" x14ac:dyDescent="0.25">
      <c r="I193" s="2" t="s">
        <v>109</v>
      </c>
      <c r="J193" s="30">
        <v>43200</v>
      </c>
      <c r="K193" s="2" t="s">
        <v>137</v>
      </c>
      <c r="L193" s="2" t="s">
        <v>138</v>
      </c>
      <c r="M193" s="2">
        <v>1068.4313</v>
      </c>
      <c r="N193" s="2">
        <v>0</v>
      </c>
      <c r="O193" s="29">
        <v>55334551711</v>
      </c>
      <c r="P193" s="36">
        <v>55429740749</v>
      </c>
      <c r="Q193" s="2">
        <v>4</v>
      </c>
      <c r="R193" s="2">
        <v>0</v>
      </c>
      <c r="S193" s="2" t="s">
        <v>139</v>
      </c>
    </row>
    <row r="194" spans="9:19" x14ac:dyDescent="0.25">
      <c r="I194" s="2" t="s">
        <v>109</v>
      </c>
      <c r="J194" s="30">
        <v>43201</v>
      </c>
      <c r="K194" s="2" t="s">
        <v>137</v>
      </c>
      <c r="L194" s="2" t="s">
        <v>138</v>
      </c>
      <c r="M194" s="2">
        <v>1069.0117</v>
      </c>
      <c r="N194" s="2">
        <v>0</v>
      </c>
      <c r="O194" s="29">
        <v>55364610895</v>
      </c>
      <c r="P194" s="36">
        <v>55459977884</v>
      </c>
      <c r="Q194" s="2">
        <v>4</v>
      </c>
      <c r="R194" s="2">
        <v>0</v>
      </c>
      <c r="S194" s="2" t="s">
        <v>139</v>
      </c>
    </row>
    <row r="195" spans="9:19" x14ac:dyDescent="0.25">
      <c r="I195" s="2" t="s">
        <v>109</v>
      </c>
      <c r="J195" s="30">
        <v>43202</v>
      </c>
      <c r="K195" s="2" t="s">
        <v>137</v>
      </c>
      <c r="L195" s="2" t="s">
        <v>138</v>
      </c>
      <c r="M195" s="2">
        <v>1069.4482</v>
      </c>
      <c r="N195" s="2">
        <v>0</v>
      </c>
      <c r="O195" s="29">
        <v>55387217433</v>
      </c>
      <c r="P195" s="36">
        <v>55482559321</v>
      </c>
      <c r="Q195" s="2">
        <v>4</v>
      </c>
      <c r="R195" s="2">
        <v>0</v>
      </c>
      <c r="S195" s="2" t="s">
        <v>139</v>
      </c>
    </row>
    <row r="196" spans="9:19" x14ac:dyDescent="0.25">
      <c r="I196" s="2" t="s">
        <v>109</v>
      </c>
      <c r="J196" s="30">
        <v>43203</v>
      </c>
      <c r="K196" s="2" t="s">
        <v>137</v>
      </c>
      <c r="L196" s="2" t="s">
        <v>138</v>
      </c>
      <c r="M196" s="2">
        <v>1069.0587</v>
      </c>
      <c r="N196" s="2">
        <v>0</v>
      </c>
      <c r="O196" s="29">
        <v>55367045047</v>
      </c>
      <c r="P196" s="36">
        <v>55463161724</v>
      </c>
      <c r="Q196" s="2">
        <v>4</v>
      </c>
      <c r="R196" s="2">
        <v>0</v>
      </c>
      <c r="S196" s="2" t="s">
        <v>139</v>
      </c>
    </row>
    <row r="197" spans="9:19" x14ac:dyDescent="0.25">
      <c r="I197" s="2" t="s">
        <v>109</v>
      </c>
      <c r="J197" s="30">
        <v>43204</v>
      </c>
      <c r="K197" s="2" t="s">
        <v>137</v>
      </c>
      <c r="L197" s="2" t="s">
        <v>138</v>
      </c>
      <c r="M197" s="2">
        <v>1069.1624999999999</v>
      </c>
      <c r="N197" s="2">
        <v>0</v>
      </c>
      <c r="O197" s="29">
        <v>55372420897</v>
      </c>
      <c r="P197" s="36">
        <v>55469903106</v>
      </c>
      <c r="Q197" s="2">
        <v>4</v>
      </c>
      <c r="R197" s="2">
        <v>0</v>
      </c>
      <c r="S197" s="2" t="s">
        <v>139</v>
      </c>
    </row>
    <row r="198" spans="9:19" x14ac:dyDescent="0.25">
      <c r="I198" s="2" t="s">
        <v>109</v>
      </c>
      <c r="J198" s="30">
        <v>43205</v>
      </c>
      <c r="K198" s="2" t="s">
        <v>137</v>
      </c>
      <c r="L198" s="2" t="s">
        <v>138</v>
      </c>
      <c r="M198" s="2">
        <v>1069.2630999999999</v>
      </c>
      <c r="N198" s="2">
        <v>0</v>
      </c>
      <c r="O198" s="29">
        <v>55377631018</v>
      </c>
      <c r="P198" s="36">
        <v>55476483054</v>
      </c>
      <c r="Q198" s="2">
        <v>4</v>
      </c>
      <c r="R198" s="2">
        <v>0</v>
      </c>
      <c r="S198" s="2" t="s">
        <v>139</v>
      </c>
    </row>
    <row r="199" spans="9:19" x14ac:dyDescent="0.25">
      <c r="I199" s="2" t="s">
        <v>109</v>
      </c>
      <c r="J199" s="30">
        <v>43206</v>
      </c>
      <c r="K199" s="2" t="s">
        <v>137</v>
      </c>
      <c r="L199" s="2" t="s">
        <v>138</v>
      </c>
      <c r="M199" s="2">
        <v>1069.1701</v>
      </c>
      <c r="N199" s="2">
        <v>0</v>
      </c>
      <c r="O199" s="29">
        <v>55372814505</v>
      </c>
      <c r="P199" s="36">
        <v>55470558830</v>
      </c>
      <c r="Q199" s="2">
        <v>4</v>
      </c>
      <c r="R199" s="2">
        <v>0</v>
      </c>
      <c r="S199" s="2" t="s">
        <v>139</v>
      </c>
    </row>
    <row r="200" spans="9:19" x14ac:dyDescent="0.25">
      <c r="I200" s="2" t="s">
        <v>109</v>
      </c>
      <c r="J200" s="30">
        <v>43207</v>
      </c>
      <c r="K200" s="2" t="s">
        <v>137</v>
      </c>
      <c r="L200" s="2" t="s">
        <v>138</v>
      </c>
      <c r="M200" s="2">
        <v>1069.8965000000001</v>
      </c>
      <c r="N200" s="2">
        <v>0</v>
      </c>
      <c r="O200" s="29">
        <v>55410435097</v>
      </c>
      <c r="P200" s="36">
        <v>55507657080</v>
      </c>
      <c r="Q200" s="2">
        <v>4</v>
      </c>
      <c r="R200" s="2">
        <v>0</v>
      </c>
      <c r="S200" s="2" t="s">
        <v>139</v>
      </c>
    </row>
    <row r="201" spans="9:19" x14ac:dyDescent="0.25">
      <c r="I201" s="2" t="s">
        <v>109</v>
      </c>
      <c r="J201" s="30">
        <v>43208</v>
      </c>
      <c r="K201" s="2" t="s">
        <v>137</v>
      </c>
      <c r="L201" s="2" t="s">
        <v>138</v>
      </c>
      <c r="M201" s="2">
        <v>1070.0372</v>
      </c>
      <c r="N201" s="2">
        <v>0</v>
      </c>
      <c r="O201" s="29">
        <v>55417722015</v>
      </c>
      <c r="P201" s="36">
        <v>55515618960</v>
      </c>
      <c r="Q201" s="2">
        <v>4</v>
      </c>
      <c r="R201" s="2">
        <v>0</v>
      </c>
      <c r="S201" s="2" t="s">
        <v>139</v>
      </c>
    </row>
    <row r="202" spans="9:19" x14ac:dyDescent="0.25">
      <c r="I202" s="2" t="s">
        <v>109</v>
      </c>
      <c r="J202" s="30">
        <v>43209</v>
      </c>
      <c r="K202" s="2" t="s">
        <v>137</v>
      </c>
      <c r="L202" s="2" t="s">
        <v>138</v>
      </c>
      <c r="M202" s="2">
        <v>1070.6641</v>
      </c>
      <c r="N202" s="2">
        <v>0</v>
      </c>
      <c r="O202" s="29">
        <v>55450189456</v>
      </c>
      <c r="P202" s="36">
        <v>55751258876</v>
      </c>
      <c r="Q202" s="2">
        <v>4</v>
      </c>
      <c r="R202" s="2">
        <v>0</v>
      </c>
      <c r="S202" s="2" t="s">
        <v>139</v>
      </c>
    </row>
    <row r="203" spans="9:19" x14ac:dyDescent="0.25">
      <c r="I203" s="2" t="s">
        <v>109</v>
      </c>
      <c r="J203" s="30">
        <v>43210</v>
      </c>
      <c r="K203" s="2" t="s">
        <v>137</v>
      </c>
      <c r="L203" s="2" t="s">
        <v>138</v>
      </c>
      <c r="M203" s="2">
        <v>1070.1133</v>
      </c>
      <c r="N203" s="2">
        <v>0</v>
      </c>
      <c r="O203" s="29">
        <v>55421663269</v>
      </c>
      <c r="P203" s="36">
        <v>55519113048</v>
      </c>
      <c r="Q203" s="2">
        <v>4</v>
      </c>
      <c r="R203" s="2">
        <v>0</v>
      </c>
      <c r="S203" s="2" t="s">
        <v>139</v>
      </c>
    </row>
    <row r="204" spans="9:19" x14ac:dyDescent="0.25">
      <c r="I204" s="2" t="s">
        <v>109</v>
      </c>
      <c r="J204" s="30">
        <v>43211</v>
      </c>
      <c r="K204" s="2" t="s">
        <v>137</v>
      </c>
      <c r="L204" s="2" t="s">
        <v>138</v>
      </c>
      <c r="M204" s="2">
        <v>1070.2091</v>
      </c>
      <c r="N204" s="2">
        <v>0</v>
      </c>
      <c r="O204" s="29">
        <v>55426624796</v>
      </c>
      <c r="P204" s="36">
        <v>55525442927</v>
      </c>
      <c r="Q204" s="2">
        <v>4</v>
      </c>
      <c r="R204" s="2">
        <v>0</v>
      </c>
      <c r="S204" s="2" t="s">
        <v>139</v>
      </c>
    </row>
    <row r="205" spans="9:19" x14ac:dyDescent="0.25">
      <c r="I205" s="2" t="s">
        <v>109</v>
      </c>
      <c r="J205" s="30">
        <v>43212</v>
      </c>
      <c r="K205" s="2" t="s">
        <v>137</v>
      </c>
      <c r="L205" s="2" t="s">
        <v>138</v>
      </c>
      <c r="M205" s="2">
        <v>1070.3172</v>
      </c>
      <c r="N205" s="2">
        <v>0</v>
      </c>
      <c r="O205" s="29">
        <v>55432223345</v>
      </c>
      <c r="P205" s="36">
        <v>55532407111</v>
      </c>
      <c r="Q205" s="2">
        <v>4</v>
      </c>
      <c r="R205" s="2">
        <v>0</v>
      </c>
      <c r="S205" s="2" t="s">
        <v>139</v>
      </c>
    </row>
    <row r="206" spans="9:19" x14ac:dyDescent="0.25">
      <c r="I206" s="2" t="s">
        <v>109</v>
      </c>
      <c r="J206" s="30">
        <v>43213</v>
      </c>
      <c r="K206" s="2" t="s">
        <v>137</v>
      </c>
      <c r="L206" s="2" t="s">
        <v>138</v>
      </c>
      <c r="M206" s="2">
        <v>1069.9043999999999</v>
      </c>
      <c r="N206" s="2">
        <v>0</v>
      </c>
      <c r="O206" s="29">
        <v>55410844242</v>
      </c>
      <c r="P206" s="36">
        <v>55508064540</v>
      </c>
      <c r="Q206" s="2">
        <v>4</v>
      </c>
      <c r="R206" s="2">
        <v>0</v>
      </c>
      <c r="S206" s="2" t="s">
        <v>139</v>
      </c>
    </row>
    <row r="207" spans="9:19" x14ac:dyDescent="0.25">
      <c r="I207" s="2" t="s">
        <v>109</v>
      </c>
      <c r="J207" s="30">
        <v>43214</v>
      </c>
      <c r="K207" s="2" t="s">
        <v>137</v>
      </c>
      <c r="L207" s="2" t="s">
        <v>138</v>
      </c>
      <c r="M207" s="2">
        <v>1068.9372000000001</v>
      </c>
      <c r="N207" s="2">
        <v>0</v>
      </c>
      <c r="O207" s="29">
        <v>55360752506</v>
      </c>
      <c r="P207" s="36">
        <v>55457338263</v>
      </c>
      <c r="Q207" s="2">
        <v>4</v>
      </c>
      <c r="R207" s="2">
        <v>0</v>
      </c>
      <c r="S207" s="2" t="s">
        <v>139</v>
      </c>
    </row>
    <row r="208" spans="9:19" x14ac:dyDescent="0.25">
      <c r="I208" s="2" t="s">
        <v>109</v>
      </c>
      <c r="J208" s="30">
        <v>43215</v>
      </c>
      <c r="K208" s="2" t="s">
        <v>137</v>
      </c>
      <c r="L208" s="2" t="s">
        <v>138</v>
      </c>
      <c r="M208" s="2">
        <v>1067.377</v>
      </c>
      <c r="N208" s="2">
        <v>0</v>
      </c>
      <c r="O208" s="29">
        <v>55279949026</v>
      </c>
      <c r="P208" s="36">
        <v>55376811724</v>
      </c>
      <c r="Q208" s="2">
        <v>4</v>
      </c>
      <c r="R208" s="2">
        <v>0</v>
      </c>
      <c r="S208" s="2" t="s">
        <v>139</v>
      </c>
    </row>
    <row r="209" spans="9:19" x14ac:dyDescent="0.25">
      <c r="I209" s="2" t="s">
        <v>109</v>
      </c>
      <c r="J209" s="30">
        <v>43216</v>
      </c>
      <c r="K209" s="2" t="s">
        <v>137</v>
      </c>
      <c r="L209" s="2" t="s">
        <v>138</v>
      </c>
      <c r="M209" s="2">
        <v>1067.4414999999999</v>
      </c>
      <c r="N209" s="2">
        <v>0</v>
      </c>
      <c r="O209" s="29">
        <v>54288768142</v>
      </c>
      <c r="P209" s="36">
        <v>55380423385</v>
      </c>
      <c r="Q209" s="2">
        <v>4</v>
      </c>
      <c r="R209" s="2">
        <v>0</v>
      </c>
      <c r="S209" s="2" t="s">
        <v>139</v>
      </c>
    </row>
    <row r="210" spans="9:19" x14ac:dyDescent="0.25">
      <c r="I210" s="2" t="s">
        <v>109</v>
      </c>
      <c r="J210" s="30">
        <v>43217</v>
      </c>
      <c r="K210" s="2" t="s">
        <v>137</v>
      </c>
      <c r="L210" s="2" t="s">
        <v>138</v>
      </c>
      <c r="M210" s="2">
        <v>1067.9864</v>
      </c>
      <c r="N210" s="2">
        <v>0</v>
      </c>
      <c r="O210" s="29">
        <v>54316481089</v>
      </c>
      <c r="P210" s="36">
        <v>54414266127</v>
      </c>
      <c r="Q210" s="2">
        <v>4</v>
      </c>
      <c r="R210" s="2">
        <v>0</v>
      </c>
      <c r="S210" s="2" t="s">
        <v>139</v>
      </c>
    </row>
    <row r="211" spans="9:19" x14ac:dyDescent="0.25">
      <c r="I211" s="2" t="s">
        <v>109</v>
      </c>
      <c r="J211" s="30">
        <v>43218</v>
      </c>
      <c r="K211" s="2" t="s">
        <v>137</v>
      </c>
      <c r="L211" s="2" t="s">
        <v>138</v>
      </c>
      <c r="M211" s="2">
        <v>1068.0796</v>
      </c>
      <c r="N211" s="2">
        <v>0</v>
      </c>
      <c r="O211" s="29">
        <v>54321221127</v>
      </c>
      <c r="P211" s="36">
        <v>54420348408</v>
      </c>
      <c r="Q211" s="2">
        <v>4</v>
      </c>
      <c r="R211" s="2">
        <v>0</v>
      </c>
      <c r="S211" s="2" t="s">
        <v>139</v>
      </c>
    </row>
    <row r="212" spans="9:19" x14ac:dyDescent="0.25">
      <c r="I212" s="2" t="s">
        <v>109</v>
      </c>
      <c r="J212" s="30">
        <v>43219</v>
      </c>
      <c r="K212" s="2" t="s">
        <v>137</v>
      </c>
      <c r="L212" s="2" t="s">
        <v>138</v>
      </c>
      <c r="M212" s="2">
        <v>1068.1756</v>
      </c>
      <c r="N212" s="2">
        <v>0</v>
      </c>
      <c r="O212" s="29">
        <v>54326103569</v>
      </c>
      <c r="P212" s="36">
        <v>54426568055</v>
      </c>
      <c r="Q212" s="2">
        <v>4</v>
      </c>
      <c r="R212" s="2">
        <v>0</v>
      </c>
      <c r="S212" s="2" t="s">
        <v>139</v>
      </c>
    </row>
    <row r="213" spans="9:19" x14ac:dyDescent="0.25">
      <c r="I213" s="2" t="s">
        <v>109</v>
      </c>
      <c r="J213" s="30">
        <v>43220</v>
      </c>
      <c r="K213" s="2" t="s">
        <v>137</v>
      </c>
      <c r="L213" s="2" t="s">
        <v>138</v>
      </c>
      <c r="M213" s="2">
        <v>1068.7972</v>
      </c>
      <c r="N213" s="2">
        <v>0</v>
      </c>
      <c r="O213" s="29">
        <v>54357717384</v>
      </c>
      <c r="P213" s="36">
        <v>54455726601</v>
      </c>
      <c r="Q213" s="2">
        <v>4</v>
      </c>
      <c r="R213" s="2">
        <v>0</v>
      </c>
      <c r="S213" s="2" t="s">
        <v>139</v>
      </c>
    </row>
    <row r="214" spans="9:19" x14ac:dyDescent="0.25">
      <c r="I214" s="2" t="s">
        <v>109</v>
      </c>
      <c r="J214" s="30">
        <v>43221</v>
      </c>
      <c r="K214" s="2" t="s">
        <v>137</v>
      </c>
      <c r="L214" s="2" t="s">
        <v>138</v>
      </c>
      <c r="M214" s="2">
        <v>1068.8964000000001</v>
      </c>
      <c r="N214" s="2">
        <v>0</v>
      </c>
      <c r="O214" s="29">
        <v>54362762575</v>
      </c>
      <c r="P214" s="36">
        <v>54462111702</v>
      </c>
      <c r="Q214" s="2">
        <v>4</v>
      </c>
      <c r="R214" s="2">
        <v>0</v>
      </c>
      <c r="S214" s="2" t="s">
        <v>139</v>
      </c>
    </row>
    <row r="215" spans="9:19" x14ac:dyDescent="0.25">
      <c r="I215" s="2" t="s">
        <v>109</v>
      </c>
      <c r="J215" s="30">
        <v>43222</v>
      </c>
      <c r="K215" s="2" t="s">
        <v>137</v>
      </c>
      <c r="L215" s="2" t="s">
        <v>138</v>
      </c>
      <c r="M215" s="2">
        <v>1069.4067</v>
      </c>
      <c r="N215" s="2">
        <v>0</v>
      </c>
      <c r="O215" s="29">
        <v>54388715808</v>
      </c>
      <c r="P215" s="36">
        <v>54485476385</v>
      </c>
      <c r="Q215" s="2">
        <v>4</v>
      </c>
      <c r="R215" s="2">
        <v>0</v>
      </c>
      <c r="S215" s="2" t="s">
        <v>139</v>
      </c>
    </row>
    <row r="216" spans="9:19" x14ac:dyDescent="0.25">
      <c r="I216" s="2" t="s">
        <v>109</v>
      </c>
      <c r="J216" s="30">
        <v>43223</v>
      </c>
      <c r="K216" s="2" t="s">
        <v>137</v>
      </c>
      <c r="L216" s="2" t="s">
        <v>138</v>
      </c>
      <c r="M216" s="2">
        <v>1070.1695</v>
      </c>
      <c r="N216" s="2">
        <v>0</v>
      </c>
      <c r="O216" s="29">
        <v>54427510883</v>
      </c>
      <c r="P216" s="36">
        <v>54524248455</v>
      </c>
      <c r="Q216" s="2">
        <v>4</v>
      </c>
      <c r="R216" s="2">
        <v>0</v>
      </c>
      <c r="S216" s="2" t="s">
        <v>139</v>
      </c>
    </row>
    <row r="217" spans="9:19" x14ac:dyDescent="0.25">
      <c r="I217" s="2" t="s">
        <v>109</v>
      </c>
      <c r="J217" s="30">
        <v>43224</v>
      </c>
      <c r="K217" s="2" t="s">
        <v>137</v>
      </c>
      <c r="L217" s="2" t="s">
        <v>138</v>
      </c>
      <c r="M217" s="2">
        <v>1070.7760000000001</v>
      </c>
      <c r="N217" s="2">
        <v>0</v>
      </c>
      <c r="O217" s="29">
        <v>54458356730</v>
      </c>
      <c r="P217" s="36">
        <v>54555166974</v>
      </c>
      <c r="Q217" s="2">
        <v>4</v>
      </c>
      <c r="R217" s="2">
        <v>0</v>
      </c>
      <c r="S217" s="2" t="s">
        <v>139</v>
      </c>
    </row>
    <row r="218" spans="9:19" x14ac:dyDescent="0.25">
      <c r="I218" s="2" t="s">
        <v>109</v>
      </c>
      <c r="J218" s="30">
        <v>43225</v>
      </c>
      <c r="K218" s="2" t="s">
        <v>137</v>
      </c>
      <c r="L218" s="2" t="s">
        <v>138</v>
      </c>
      <c r="M218" s="2">
        <v>1070.866</v>
      </c>
      <c r="N218" s="2">
        <v>0</v>
      </c>
      <c r="O218" s="29">
        <v>54462934020</v>
      </c>
      <c r="P218" s="36">
        <v>54561087171</v>
      </c>
      <c r="Q218" s="2">
        <v>4</v>
      </c>
      <c r="R218" s="2">
        <v>0</v>
      </c>
      <c r="S218" s="2" t="s">
        <v>139</v>
      </c>
    </row>
    <row r="219" spans="9:19" x14ac:dyDescent="0.25">
      <c r="I219" s="2" t="s">
        <v>109</v>
      </c>
      <c r="J219" s="30">
        <v>43226</v>
      </c>
      <c r="K219" s="2" t="s">
        <v>137</v>
      </c>
      <c r="L219" s="2" t="s">
        <v>138</v>
      </c>
      <c r="M219" s="2">
        <v>1070.9652000000001</v>
      </c>
      <c r="N219" s="2">
        <v>0</v>
      </c>
      <c r="O219" s="29">
        <v>54467979211</v>
      </c>
      <c r="P219" s="36">
        <v>54567477850</v>
      </c>
      <c r="Q219" s="2">
        <v>4</v>
      </c>
      <c r="R219" s="2">
        <v>0</v>
      </c>
      <c r="S219" s="2" t="s">
        <v>139</v>
      </c>
    </row>
    <row r="220" spans="9:19" x14ac:dyDescent="0.25">
      <c r="I220" s="2" t="s">
        <v>109</v>
      </c>
      <c r="J220" s="30">
        <v>43227</v>
      </c>
      <c r="K220" s="2" t="s">
        <v>137</v>
      </c>
      <c r="L220" s="2" t="s">
        <v>138</v>
      </c>
      <c r="M220" s="2">
        <v>1070.1723999999999</v>
      </c>
      <c r="N220" s="2">
        <v>0</v>
      </c>
      <c r="O220" s="29">
        <v>54427658373</v>
      </c>
      <c r="P220" s="36">
        <v>54524694358</v>
      </c>
      <c r="Q220" s="2">
        <v>4</v>
      </c>
      <c r="R220" s="2">
        <v>0</v>
      </c>
      <c r="S220" s="2" t="s">
        <v>139</v>
      </c>
    </row>
    <row r="221" spans="9:19" x14ac:dyDescent="0.25">
      <c r="I221" s="2" t="s">
        <v>109</v>
      </c>
      <c r="J221" s="30">
        <v>43228</v>
      </c>
      <c r="K221" s="2" t="s">
        <v>137</v>
      </c>
      <c r="L221" s="2" t="s">
        <v>138</v>
      </c>
      <c r="M221" s="2">
        <v>1071.5539000000001</v>
      </c>
      <c r="N221" s="2">
        <v>0</v>
      </c>
      <c r="O221" s="29">
        <v>54497919772</v>
      </c>
      <c r="P221" s="36">
        <v>54595028724</v>
      </c>
      <c r="Q221" s="2">
        <v>4</v>
      </c>
      <c r="R221" s="2">
        <v>0</v>
      </c>
      <c r="S221" s="2" t="s">
        <v>139</v>
      </c>
    </row>
    <row r="222" spans="9:19" x14ac:dyDescent="0.25">
      <c r="I222" s="2" t="s">
        <v>109</v>
      </c>
      <c r="J222" s="30">
        <v>43229</v>
      </c>
      <c r="K222" s="2" t="s">
        <v>137</v>
      </c>
      <c r="L222" s="2" t="s">
        <v>138</v>
      </c>
      <c r="M222" s="2">
        <v>1070.557</v>
      </c>
      <c r="N222" s="2">
        <v>0</v>
      </c>
      <c r="O222" s="29">
        <v>54447218658</v>
      </c>
      <c r="P222" s="36">
        <v>54544405425</v>
      </c>
      <c r="Q222" s="2">
        <v>4</v>
      </c>
      <c r="R222" s="2">
        <v>0</v>
      </c>
      <c r="S222" s="2" t="s">
        <v>139</v>
      </c>
    </row>
    <row r="223" spans="9:19" x14ac:dyDescent="0.25">
      <c r="I223" s="2" t="s">
        <v>109</v>
      </c>
      <c r="J223" s="30">
        <v>43230</v>
      </c>
      <c r="K223" s="2" t="s">
        <v>137</v>
      </c>
      <c r="L223" s="2" t="s">
        <v>138</v>
      </c>
      <c r="M223" s="2">
        <v>1070.1990000000001</v>
      </c>
      <c r="N223" s="2">
        <v>0</v>
      </c>
      <c r="O223" s="29">
        <v>54429011216</v>
      </c>
      <c r="P223" s="36">
        <v>54526270067</v>
      </c>
      <c r="Q223" s="2">
        <v>4</v>
      </c>
      <c r="R223" s="2">
        <v>0</v>
      </c>
      <c r="S223" s="2" t="s">
        <v>139</v>
      </c>
    </row>
    <row r="224" spans="9:19" x14ac:dyDescent="0.25">
      <c r="I224" s="2" t="s">
        <v>109</v>
      </c>
      <c r="J224" s="30">
        <v>43231</v>
      </c>
      <c r="K224" s="2" t="s">
        <v>137</v>
      </c>
      <c r="L224" s="2" t="s">
        <v>138</v>
      </c>
      <c r="M224" s="2">
        <v>1070.6165000000001</v>
      </c>
      <c r="N224" s="2">
        <v>0</v>
      </c>
      <c r="O224" s="29">
        <v>54450244755</v>
      </c>
      <c r="P224" s="36">
        <v>54547575509</v>
      </c>
      <c r="Q224" s="2">
        <v>4</v>
      </c>
      <c r="R224" s="2">
        <v>0</v>
      </c>
      <c r="S224" s="2" t="s">
        <v>139</v>
      </c>
    </row>
    <row r="225" spans="9:19" x14ac:dyDescent="0.25">
      <c r="I225" s="2" t="s">
        <v>109</v>
      </c>
      <c r="J225" s="30">
        <v>43232</v>
      </c>
      <c r="K225" s="2" t="s">
        <v>137</v>
      </c>
      <c r="L225" s="2" t="s">
        <v>138</v>
      </c>
      <c r="M225" s="2">
        <v>1070.7396000000001</v>
      </c>
      <c r="N225" s="2">
        <v>0</v>
      </c>
      <c r="O225" s="29">
        <v>54456505471</v>
      </c>
      <c r="P225" s="36">
        <v>54555180542</v>
      </c>
      <c r="Q225" s="2">
        <v>4</v>
      </c>
      <c r="R225" s="2">
        <v>0</v>
      </c>
      <c r="S225" s="2" t="s">
        <v>139</v>
      </c>
    </row>
    <row r="226" spans="9:19" x14ac:dyDescent="0.25">
      <c r="I226" s="2" t="s">
        <v>109</v>
      </c>
      <c r="J226" s="30">
        <v>43233</v>
      </c>
      <c r="K226" s="2" t="s">
        <v>137</v>
      </c>
      <c r="L226" s="2" t="s">
        <v>138</v>
      </c>
      <c r="M226" s="2">
        <v>1070.8558</v>
      </c>
      <c r="N226" s="2">
        <v>0</v>
      </c>
      <c r="O226" s="29">
        <v>54462415261</v>
      </c>
      <c r="P226" s="36">
        <v>54562434091</v>
      </c>
      <c r="Q226" s="2">
        <v>4</v>
      </c>
      <c r="R226" s="2">
        <v>0</v>
      </c>
      <c r="S226" s="2" t="s">
        <v>139</v>
      </c>
    </row>
    <row r="227" spans="9:19" x14ac:dyDescent="0.25">
      <c r="I227" s="2" t="s">
        <v>109</v>
      </c>
      <c r="J227" s="30">
        <v>43234</v>
      </c>
      <c r="K227" s="2" t="s">
        <v>137</v>
      </c>
      <c r="L227" s="2" t="s">
        <v>138</v>
      </c>
      <c r="M227" s="2">
        <v>1071.6600000000001</v>
      </c>
      <c r="N227" s="2">
        <v>0</v>
      </c>
      <c r="O227" s="29">
        <v>54503315888</v>
      </c>
      <c r="P227" s="36">
        <v>54600874201</v>
      </c>
      <c r="Q227" s="2">
        <v>4</v>
      </c>
      <c r="R227" s="2">
        <v>0</v>
      </c>
      <c r="S227" s="2" t="s">
        <v>139</v>
      </c>
    </row>
    <row r="228" spans="9:19" x14ac:dyDescent="0.25">
      <c r="I228" s="2" t="s">
        <v>109</v>
      </c>
      <c r="J228" s="30">
        <v>43235</v>
      </c>
      <c r="K228" s="2" t="s">
        <v>137</v>
      </c>
      <c r="L228" s="2" t="s">
        <v>138</v>
      </c>
      <c r="M228" s="2">
        <v>1071.2153000000001</v>
      </c>
      <c r="N228" s="2">
        <v>0</v>
      </c>
      <c r="O228" s="29">
        <v>54480698990</v>
      </c>
      <c r="P228" s="36">
        <v>54582896743</v>
      </c>
      <c r="Q228" s="2">
        <v>4</v>
      </c>
      <c r="R228" s="2">
        <v>0</v>
      </c>
      <c r="S228" s="2" t="s">
        <v>139</v>
      </c>
    </row>
    <row r="229" spans="9:19" x14ac:dyDescent="0.25">
      <c r="I229" s="2" t="s">
        <v>109</v>
      </c>
      <c r="J229" s="30">
        <v>43236</v>
      </c>
      <c r="K229" s="2" t="s">
        <v>137</v>
      </c>
      <c r="L229" s="2" t="s">
        <v>138</v>
      </c>
      <c r="M229" s="2">
        <v>1072.1568</v>
      </c>
      <c r="N229" s="2">
        <v>0</v>
      </c>
      <c r="O229" s="29">
        <v>54528582528</v>
      </c>
      <c r="P229" s="36">
        <v>54626291463</v>
      </c>
      <c r="Q229" s="2">
        <v>4</v>
      </c>
      <c r="R229" s="2">
        <v>0</v>
      </c>
      <c r="S229" s="2" t="s">
        <v>139</v>
      </c>
    </row>
    <row r="230" spans="9:19" x14ac:dyDescent="0.25">
      <c r="I230" s="2" t="s">
        <v>109</v>
      </c>
      <c r="J230" s="30">
        <v>43237</v>
      </c>
      <c r="K230" s="2" t="s">
        <v>137</v>
      </c>
      <c r="L230" s="2" t="s">
        <v>138</v>
      </c>
      <c r="M230" s="2">
        <v>1072.9369999999999</v>
      </c>
      <c r="N230" s="2">
        <v>0</v>
      </c>
      <c r="O230" s="29">
        <v>54568262545</v>
      </c>
      <c r="P230" s="36">
        <v>54665622453</v>
      </c>
      <c r="Q230" s="2">
        <v>4</v>
      </c>
      <c r="R230" s="2">
        <v>0</v>
      </c>
      <c r="S230" s="2" t="s">
        <v>139</v>
      </c>
    </row>
    <row r="231" spans="9:19" x14ac:dyDescent="0.25">
      <c r="I231" s="2" t="s">
        <v>109</v>
      </c>
      <c r="J231" s="30">
        <v>43238</v>
      </c>
      <c r="K231" s="2" t="s">
        <v>137</v>
      </c>
      <c r="L231" s="2" t="s">
        <v>138</v>
      </c>
      <c r="M231" s="2">
        <v>1072.4358999999999</v>
      </c>
      <c r="N231" s="2">
        <v>0</v>
      </c>
      <c r="O231" s="29">
        <v>54542777212</v>
      </c>
      <c r="P231" s="36">
        <v>54640214738</v>
      </c>
      <c r="Q231" s="2">
        <v>4</v>
      </c>
      <c r="R231" s="2">
        <v>0</v>
      </c>
      <c r="S231" s="2" t="s">
        <v>139</v>
      </c>
    </row>
    <row r="232" spans="9:19" x14ac:dyDescent="0.25">
      <c r="I232" s="2" t="s">
        <v>109</v>
      </c>
      <c r="J232" s="30">
        <v>43239</v>
      </c>
      <c r="K232" s="2" t="s">
        <v>137</v>
      </c>
      <c r="L232" s="2" t="s">
        <v>138</v>
      </c>
      <c r="M232" s="2">
        <v>1072.5613000000001</v>
      </c>
      <c r="N232" s="2">
        <v>0</v>
      </c>
      <c r="O232" s="29">
        <v>54549154903</v>
      </c>
      <c r="P232" s="36">
        <v>54647933419</v>
      </c>
      <c r="Q232" s="2">
        <v>4</v>
      </c>
      <c r="R232" s="2">
        <v>0</v>
      </c>
      <c r="S232" s="2" t="s">
        <v>139</v>
      </c>
    </row>
    <row r="233" spans="9:19" x14ac:dyDescent="0.25">
      <c r="I233" s="2" t="s">
        <v>109</v>
      </c>
      <c r="J233" s="30">
        <v>43240</v>
      </c>
      <c r="K233" s="2" t="s">
        <v>137</v>
      </c>
      <c r="L233" s="2" t="s">
        <v>138</v>
      </c>
      <c r="M233" s="2">
        <v>1072.67</v>
      </c>
      <c r="N233" s="2">
        <v>0</v>
      </c>
      <c r="O233" s="29">
        <v>54554683252</v>
      </c>
      <c r="P233" s="36">
        <v>54654807597</v>
      </c>
      <c r="Q233" s="2">
        <v>4</v>
      </c>
      <c r="R233" s="2">
        <v>0</v>
      </c>
      <c r="S233" s="2" t="s">
        <v>139</v>
      </c>
    </row>
    <row r="234" spans="9:19" x14ac:dyDescent="0.25">
      <c r="I234" s="2" t="s">
        <v>109</v>
      </c>
      <c r="J234" s="30">
        <v>43241</v>
      </c>
      <c r="K234" s="2" t="s">
        <v>137</v>
      </c>
      <c r="L234" s="2" t="s">
        <v>138</v>
      </c>
      <c r="M234" s="2">
        <v>1072.7962</v>
      </c>
      <c r="N234" s="2">
        <v>0</v>
      </c>
      <c r="O234" s="29">
        <v>54561101629</v>
      </c>
      <c r="P234" s="36">
        <v>54662572821</v>
      </c>
      <c r="Q234" s="2">
        <v>4</v>
      </c>
      <c r="R234" s="2">
        <v>0</v>
      </c>
      <c r="S234" s="2" t="s">
        <v>139</v>
      </c>
    </row>
    <row r="235" spans="9:19" x14ac:dyDescent="0.25">
      <c r="I235" s="2" t="s">
        <v>109</v>
      </c>
      <c r="J235" s="30">
        <v>43242</v>
      </c>
      <c r="K235" s="2" t="s">
        <v>137</v>
      </c>
      <c r="L235" s="2" t="s">
        <v>138</v>
      </c>
      <c r="M235" s="2">
        <v>1072.7585999999999</v>
      </c>
      <c r="N235" s="2">
        <v>0</v>
      </c>
      <c r="O235" s="29">
        <v>54559189339</v>
      </c>
      <c r="P235" s="36">
        <v>54656926446</v>
      </c>
      <c r="Q235" s="2">
        <v>4</v>
      </c>
      <c r="R235" s="2">
        <v>0</v>
      </c>
      <c r="S235" s="2" t="s">
        <v>139</v>
      </c>
    </row>
    <row r="236" spans="9:19" x14ac:dyDescent="0.25">
      <c r="I236" s="2" t="s">
        <v>109</v>
      </c>
      <c r="J236" s="30">
        <v>43243</v>
      </c>
      <c r="K236" s="2" t="s">
        <v>137</v>
      </c>
      <c r="L236" s="2" t="s">
        <v>138</v>
      </c>
      <c r="M236" s="2">
        <v>1073.1059</v>
      </c>
      <c r="N236" s="2">
        <v>0</v>
      </c>
      <c r="O236" s="29">
        <v>54576852592</v>
      </c>
      <c r="P236" s="36">
        <v>54674662714</v>
      </c>
      <c r="Q236" s="2">
        <v>4</v>
      </c>
      <c r="R236" s="2">
        <v>0</v>
      </c>
      <c r="S236" s="2" t="s">
        <v>139</v>
      </c>
    </row>
    <row r="237" spans="9:19" x14ac:dyDescent="0.25">
      <c r="I237" s="2" t="s">
        <v>109</v>
      </c>
      <c r="J237" s="30">
        <v>43244</v>
      </c>
      <c r="K237" s="2" t="s">
        <v>137</v>
      </c>
      <c r="L237" s="2" t="s">
        <v>138</v>
      </c>
      <c r="M237" s="2">
        <v>1073.7816</v>
      </c>
      <c r="N237" s="2">
        <v>0</v>
      </c>
      <c r="O237" s="29">
        <v>54611217867</v>
      </c>
      <c r="P237" s="36">
        <v>54709099900</v>
      </c>
      <c r="Q237" s="2">
        <v>4</v>
      </c>
      <c r="R237" s="2">
        <v>0</v>
      </c>
      <c r="S237" s="2" t="s">
        <v>139</v>
      </c>
    </row>
    <row r="238" spans="9:19" x14ac:dyDescent="0.25">
      <c r="I238" s="2" t="s">
        <v>109</v>
      </c>
      <c r="J238" s="30">
        <v>43245</v>
      </c>
      <c r="K238" s="2" t="s">
        <v>137</v>
      </c>
      <c r="L238" s="2" t="s">
        <v>138</v>
      </c>
      <c r="M238" s="2">
        <v>1074.5999999999999</v>
      </c>
      <c r="N238" s="2">
        <v>0</v>
      </c>
      <c r="O238" s="29">
        <v>54652840690</v>
      </c>
      <c r="P238" s="36">
        <v>54748806916</v>
      </c>
      <c r="Q238" s="2">
        <v>4</v>
      </c>
      <c r="R238" s="2">
        <v>0</v>
      </c>
      <c r="S238" s="2" t="s">
        <v>139</v>
      </c>
    </row>
    <row r="239" spans="9:19" x14ac:dyDescent="0.25">
      <c r="I239" s="2" t="s">
        <v>109</v>
      </c>
      <c r="J239" s="30">
        <v>43246</v>
      </c>
      <c r="K239" s="2" t="s">
        <v>137</v>
      </c>
      <c r="L239" s="2" t="s">
        <v>138</v>
      </c>
      <c r="M239" s="2">
        <v>1074.7119</v>
      </c>
      <c r="N239" s="2">
        <v>0</v>
      </c>
      <c r="O239" s="29">
        <v>54658531787</v>
      </c>
      <c r="P239" s="36">
        <v>54755843385</v>
      </c>
      <c r="Q239" s="2">
        <v>4</v>
      </c>
      <c r="R239" s="2">
        <v>0</v>
      </c>
      <c r="S239" s="2" t="s">
        <v>139</v>
      </c>
    </row>
    <row r="240" spans="9:19" x14ac:dyDescent="0.25">
      <c r="I240" s="2" t="s">
        <v>109</v>
      </c>
      <c r="J240" s="30">
        <v>43247</v>
      </c>
      <c r="K240" s="2" t="s">
        <v>137</v>
      </c>
      <c r="L240" s="2" t="s">
        <v>138</v>
      </c>
      <c r="M240" s="2">
        <v>1074.8281999999999</v>
      </c>
      <c r="N240" s="2">
        <v>0</v>
      </c>
      <c r="O240" s="29">
        <v>54664446662</v>
      </c>
      <c r="P240" s="36">
        <v>54763109679</v>
      </c>
      <c r="Q240" s="2">
        <v>4</v>
      </c>
      <c r="R240" s="2">
        <v>0</v>
      </c>
      <c r="S240" s="2" t="s">
        <v>139</v>
      </c>
    </row>
    <row r="241" spans="9:19" x14ac:dyDescent="0.25">
      <c r="I241" s="2" t="s">
        <v>109</v>
      </c>
      <c r="J241" s="30">
        <v>43248</v>
      </c>
      <c r="K241" s="2" t="s">
        <v>137</v>
      </c>
      <c r="L241" s="2" t="s">
        <v>138</v>
      </c>
      <c r="M241" s="2">
        <v>1074.6974</v>
      </c>
      <c r="N241" s="2">
        <v>0</v>
      </c>
      <c r="O241" s="29">
        <v>54657794334</v>
      </c>
      <c r="P241" s="36">
        <v>54753984402</v>
      </c>
      <c r="Q241" s="2">
        <v>4</v>
      </c>
      <c r="R241" s="2">
        <v>0</v>
      </c>
      <c r="S241" s="2" t="s">
        <v>139</v>
      </c>
    </row>
    <row r="242" spans="9:19" x14ac:dyDescent="0.25">
      <c r="I242" s="2" t="s">
        <v>109</v>
      </c>
      <c r="J242" s="30">
        <v>43249</v>
      </c>
      <c r="K242" s="2" t="s">
        <v>137</v>
      </c>
      <c r="L242" s="2" t="s">
        <v>138</v>
      </c>
      <c r="M242" s="2">
        <v>1075.0432000000001</v>
      </c>
      <c r="N242" s="2">
        <v>0</v>
      </c>
      <c r="O242" s="29">
        <v>54427540840</v>
      </c>
      <c r="P242" s="36">
        <v>54771646902</v>
      </c>
      <c r="Q242" s="2">
        <v>4</v>
      </c>
      <c r="R242" s="2">
        <v>0</v>
      </c>
      <c r="S242" s="2" t="s">
        <v>139</v>
      </c>
    </row>
    <row r="243" spans="9:19" x14ac:dyDescent="0.25">
      <c r="I243" s="2" t="s">
        <v>109</v>
      </c>
      <c r="J243" s="30">
        <v>43250</v>
      </c>
      <c r="K243" s="2" t="s">
        <v>137</v>
      </c>
      <c r="L243" s="2" t="s">
        <v>138</v>
      </c>
      <c r="M243" s="2">
        <v>1075.1053999999999</v>
      </c>
      <c r="N243" s="2">
        <v>0</v>
      </c>
      <c r="O243" s="29">
        <v>54430689916</v>
      </c>
      <c r="P243" s="36">
        <v>54527023424</v>
      </c>
      <c r="Q243" s="2">
        <v>4</v>
      </c>
      <c r="R243" s="2">
        <v>0</v>
      </c>
      <c r="S243" s="2" t="s">
        <v>139</v>
      </c>
    </row>
    <row r="244" spans="9:19" x14ac:dyDescent="0.25">
      <c r="I244" s="2" t="s">
        <v>109</v>
      </c>
      <c r="J244" s="30">
        <v>43251</v>
      </c>
      <c r="K244" s="2" t="s">
        <v>137</v>
      </c>
      <c r="L244" s="2" t="s">
        <v>138</v>
      </c>
      <c r="M244" s="2">
        <v>1075.2044000000001</v>
      </c>
      <c r="N244" s="2">
        <v>0</v>
      </c>
      <c r="O244" s="29">
        <v>54435702111</v>
      </c>
      <c r="P244" s="36">
        <v>54532113671</v>
      </c>
      <c r="Q244" s="2">
        <v>4</v>
      </c>
      <c r="R244" s="2">
        <v>0</v>
      </c>
      <c r="S244" s="2" t="s">
        <v>139</v>
      </c>
    </row>
    <row r="245" spans="9:19" x14ac:dyDescent="0.25">
      <c r="I245" s="2" t="s">
        <v>109</v>
      </c>
      <c r="J245" s="30">
        <v>43252</v>
      </c>
      <c r="K245" s="2" t="s">
        <v>137</v>
      </c>
      <c r="L245" s="2" t="s">
        <v>138</v>
      </c>
      <c r="M245" s="2">
        <v>1075.7298000000001</v>
      </c>
      <c r="N245" s="2">
        <v>0</v>
      </c>
      <c r="O245" s="29">
        <v>54462302187</v>
      </c>
      <c r="P245" s="36">
        <v>54558786576</v>
      </c>
      <c r="Q245" s="2">
        <v>4</v>
      </c>
      <c r="R245" s="2">
        <v>0</v>
      </c>
      <c r="S245" s="2" t="s">
        <v>139</v>
      </c>
    </row>
    <row r="246" spans="9:19" x14ac:dyDescent="0.25">
      <c r="I246" s="2" t="s">
        <v>109</v>
      </c>
      <c r="J246" s="30">
        <v>43253</v>
      </c>
      <c r="K246" s="2" t="s">
        <v>137</v>
      </c>
      <c r="L246" s="2" t="s">
        <v>138</v>
      </c>
      <c r="M246" s="2">
        <v>1075.8496</v>
      </c>
      <c r="N246" s="2">
        <v>0</v>
      </c>
      <c r="O246" s="29">
        <v>54468367449</v>
      </c>
      <c r="P246" s="36">
        <v>54566194440</v>
      </c>
      <c r="Q246" s="2">
        <v>4</v>
      </c>
      <c r="R246" s="2">
        <v>0</v>
      </c>
      <c r="S246" s="2" t="s">
        <v>139</v>
      </c>
    </row>
    <row r="247" spans="9:19" x14ac:dyDescent="0.25">
      <c r="I247" s="2" t="s">
        <v>109</v>
      </c>
      <c r="J247" s="30">
        <v>43254</v>
      </c>
      <c r="K247" s="2" t="s">
        <v>137</v>
      </c>
      <c r="L247" s="2" t="s">
        <v>138</v>
      </c>
      <c r="M247" s="2">
        <v>1075.962</v>
      </c>
      <c r="N247" s="2">
        <v>0</v>
      </c>
      <c r="O247" s="29">
        <v>54474058063</v>
      </c>
      <c r="P247" s="36">
        <v>54573230238</v>
      </c>
      <c r="Q247" s="2">
        <v>4</v>
      </c>
      <c r="R247" s="2">
        <v>0</v>
      </c>
      <c r="S247" s="2" t="s">
        <v>139</v>
      </c>
    </row>
    <row r="248" spans="9:19" x14ac:dyDescent="0.25">
      <c r="I248" s="2" t="s">
        <v>109</v>
      </c>
      <c r="J248" s="30">
        <v>43255</v>
      </c>
      <c r="K248" s="2" t="s">
        <v>137</v>
      </c>
      <c r="L248" s="2" t="s">
        <v>138</v>
      </c>
      <c r="M248" s="2">
        <v>1076.4686999999999</v>
      </c>
      <c r="N248" s="2">
        <v>0</v>
      </c>
      <c r="O248" s="29">
        <v>54499711390</v>
      </c>
      <c r="P248" s="36">
        <v>54596421415</v>
      </c>
      <c r="Q248" s="2">
        <v>4</v>
      </c>
      <c r="R248" s="2">
        <v>0</v>
      </c>
      <c r="S248" s="2" t="s">
        <v>139</v>
      </c>
    </row>
    <row r="249" spans="9:19" x14ac:dyDescent="0.25">
      <c r="I249" s="2" t="s">
        <v>109</v>
      </c>
      <c r="J249" s="30">
        <v>43256</v>
      </c>
      <c r="K249" s="2" t="s">
        <v>137</v>
      </c>
      <c r="L249" s="2" t="s">
        <v>138</v>
      </c>
      <c r="M249" s="2">
        <v>1076.8415</v>
      </c>
      <c r="N249" s="2">
        <v>0</v>
      </c>
      <c r="O249" s="29">
        <v>54518585597</v>
      </c>
      <c r="P249" s="36">
        <v>54615371829</v>
      </c>
      <c r="Q249" s="2">
        <v>4</v>
      </c>
      <c r="R249" s="2">
        <v>0</v>
      </c>
      <c r="S249" s="2" t="s">
        <v>139</v>
      </c>
    </row>
    <row r="250" spans="9:19" x14ac:dyDescent="0.25">
      <c r="I250" s="2" t="s">
        <v>109</v>
      </c>
      <c r="J250" s="30">
        <v>43257</v>
      </c>
      <c r="K250" s="2" t="s">
        <v>137</v>
      </c>
      <c r="L250" s="2" t="s">
        <v>138</v>
      </c>
      <c r="M250" s="2">
        <v>1076.8246999999999</v>
      </c>
      <c r="N250" s="2">
        <v>0</v>
      </c>
      <c r="O250" s="29">
        <v>54517735042</v>
      </c>
      <c r="P250" s="36">
        <v>54614594365</v>
      </c>
      <c r="Q250" s="2">
        <v>4</v>
      </c>
      <c r="R250" s="2">
        <v>0</v>
      </c>
      <c r="S250" s="2" t="s">
        <v>139</v>
      </c>
    </row>
    <row r="251" spans="9:19" x14ac:dyDescent="0.25">
      <c r="I251" s="2" t="s">
        <v>109</v>
      </c>
      <c r="J251" s="30">
        <v>43258</v>
      </c>
      <c r="K251" s="2" t="s">
        <v>137</v>
      </c>
      <c r="L251" s="2" t="s">
        <v>138</v>
      </c>
      <c r="M251" s="2">
        <v>1077.3176000000001</v>
      </c>
      <c r="N251" s="2">
        <v>0</v>
      </c>
      <c r="O251" s="29">
        <v>54542689700</v>
      </c>
      <c r="P251" s="36">
        <v>55998026623</v>
      </c>
      <c r="Q251" s="2">
        <v>4</v>
      </c>
      <c r="R251" s="2">
        <v>0</v>
      </c>
      <c r="S251" s="2" t="s">
        <v>139</v>
      </c>
    </row>
    <row r="252" spans="9:19" x14ac:dyDescent="0.25">
      <c r="I252" s="2" t="s">
        <v>109</v>
      </c>
      <c r="J252" s="30">
        <v>43259</v>
      </c>
      <c r="K252" s="2" t="s">
        <v>137</v>
      </c>
      <c r="L252" s="2" t="s">
        <v>138</v>
      </c>
      <c r="M252" s="2">
        <v>1078.3152</v>
      </c>
      <c r="N252" s="2">
        <v>0</v>
      </c>
      <c r="O252" s="29">
        <v>54593196428</v>
      </c>
      <c r="P252" s="36">
        <v>54690208838</v>
      </c>
      <c r="Q252" s="2">
        <v>4</v>
      </c>
      <c r="R252" s="2">
        <v>0</v>
      </c>
      <c r="S252" s="2" t="s">
        <v>139</v>
      </c>
    </row>
    <row r="253" spans="9:19" x14ac:dyDescent="0.25">
      <c r="I253" s="2" t="s">
        <v>109</v>
      </c>
      <c r="J253" s="30">
        <v>43260</v>
      </c>
      <c r="K253" s="2" t="s">
        <v>137</v>
      </c>
      <c r="L253" s="2" t="s">
        <v>138</v>
      </c>
      <c r="M253" s="2">
        <v>1078.4357</v>
      </c>
      <c r="N253" s="2">
        <v>0</v>
      </c>
      <c r="O253" s="29">
        <v>54599297130</v>
      </c>
      <c r="P253" s="36">
        <v>54697653682</v>
      </c>
      <c r="Q253" s="2">
        <v>4</v>
      </c>
      <c r="R253" s="2">
        <v>0</v>
      </c>
      <c r="S253" s="2" t="s">
        <v>139</v>
      </c>
    </row>
    <row r="254" spans="9:19" x14ac:dyDescent="0.25">
      <c r="I254" s="2" t="s">
        <v>109</v>
      </c>
      <c r="J254" s="30">
        <v>43261</v>
      </c>
      <c r="K254" s="2" t="s">
        <v>137</v>
      </c>
      <c r="L254" s="2" t="s">
        <v>138</v>
      </c>
      <c r="M254" s="2">
        <v>1078.5500999999999</v>
      </c>
      <c r="N254" s="2">
        <v>0</v>
      </c>
      <c r="O254" s="29">
        <v>54605089001</v>
      </c>
      <c r="P254" s="36">
        <v>54704792697</v>
      </c>
      <c r="Q254" s="2">
        <v>4</v>
      </c>
      <c r="R254" s="2">
        <v>0</v>
      </c>
      <c r="S254" s="2" t="s">
        <v>139</v>
      </c>
    </row>
    <row r="255" spans="9:19" x14ac:dyDescent="0.25">
      <c r="I255" s="2" t="s">
        <v>109</v>
      </c>
      <c r="J255" s="30">
        <v>43262</v>
      </c>
      <c r="K255" s="2" t="s">
        <v>137</v>
      </c>
      <c r="L255" s="2" t="s">
        <v>138</v>
      </c>
      <c r="M255" s="2">
        <v>1078.4562000000001</v>
      </c>
      <c r="N255" s="2">
        <v>0</v>
      </c>
      <c r="O255" s="29">
        <v>54600335009</v>
      </c>
      <c r="P255" s="36">
        <v>54697572529</v>
      </c>
      <c r="Q255" s="2">
        <v>4</v>
      </c>
      <c r="R255" s="2">
        <v>0</v>
      </c>
      <c r="S255" s="2" t="s">
        <v>139</v>
      </c>
    </row>
    <row r="256" spans="9:19" x14ac:dyDescent="0.25">
      <c r="I256" s="2" t="s">
        <v>109</v>
      </c>
      <c r="J256" s="30">
        <v>43263</v>
      </c>
      <c r="K256" s="2" t="s">
        <v>137</v>
      </c>
      <c r="L256" s="2" t="s">
        <v>138</v>
      </c>
      <c r="M256" s="2">
        <v>1078.82</v>
      </c>
      <c r="N256" s="2">
        <v>0</v>
      </c>
      <c r="O256" s="29">
        <v>54618753562</v>
      </c>
      <c r="P256" s="36">
        <v>54716064973</v>
      </c>
      <c r="Q256" s="2">
        <v>4</v>
      </c>
      <c r="R256" s="2">
        <v>0</v>
      </c>
      <c r="S256" s="2" t="s">
        <v>139</v>
      </c>
    </row>
    <row r="257" spans="9:19" x14ac:dyDescent="0.25">
      <c r="I257" s="2" t="s">
        <v>109</v>
      </c>
      <c r="J257" s="30">
        <v>43264</v>
      </c>
      <c r="K257" s="2" t="s">
        <v>137</v>
      </c>
      <c r="L257" s="2" t="s">
        <v>138</v>
      </c>
      <c r="M257" s="2">
        <v>1078.9944</v>
      </c>
      <c r="N257" s="2">
        <v>0</v>
      </c>
      <c r="O257" s="29">
        <v>54627583126</v>
      </c>
      <c r="P257" s="36">
        <v>54724970006</v>
      </c>
      <c r="Q257" s="2">
        <v>4</v>
      </c>
      <c r="R257" s="2">
        <v>0</v>
      </c>
      <c r="S257" s="2" t="s">
        <v>139</v>
      </c>
    </row>
    <row r="258" spans="9:19" x14ac:dyDescent="0.25">
      <c r="I258" s="2" t="s">
        <v>109</v>
      </c>
      <c r="J258" s="30">
        <v>43265</v>
      </c>
      <c r="K258" s="2" t="s">
        <v>137</v>
      </c>
      <c r="L258" s="2" t="s">
        <v>138</v>
      </c>
      <c r="M258" s="2">
        <v>1079.0179000000001</v>
      </c>
      <c r="N258" s="2">
        <v>0</v>
      </c>
      <c r="O258" s="29">
        <v>54628772889</v>
      </c>
      <c r="P258" s="36">
        <v>54726234147</v>
      </c>
      <c r="Q258" s="2">
        <v>4</v>
      </c>
      <c r="R258" s="2">
        <v>0</v>
      </c>
      <c r="S258" s="2" t="s">
        <v>139</v>
      </c>
    </row>
    <row r="259" spans="9:19" x14ac:dyDescent="0.25">
      <c r="I259" s="2" t="s">
        <v>109</v>
      </c>
      <c r="J259" s="30">
        <v>43266</v>
      </c>
      <c r="K259" s="2" t="s">
        <v>137</v>
      </c>
      <c r="L259" s="2" t="s">
        <v>138</v>
      </c>
      <c r="M259" s="2">
        <v>1079.4269999999999</v>
      </c>
      <c r="N259" s="2">
        <v>0</v>
      </c>
      <c r="O259" s="29">
        <v>54649484901</v>
      </c>
      <c r="P259" s="36">
        <v>54747021172</v>
      </c>
      <c r="Q259" s="2">
        <v>4</v>
      </c>
      <c r="R259" s="2">
        <v>0</v>
      </c>
      <c r="S259" s="2" t="s">
        <v>139</v>
      </c>
    </row>
    <row r="260" spans="9:19" x14ac:dyDescent="0.25">
      <c r="I260" s="2" t="s">
        <v>109</v>
      </c>
      <c r="J260" s="30">
        <v>43267</v>
      </c>
      <c r="K260" s="2" t="s">
        <v>137</v>
      </c>
      <c r="L260" s="2" t="s">
        <v>138</v>
      </c>
      <c r="M260" s="2">
        <v>1079.5476000000001</v>
      </c>
      <c r="N260" s="2">
        <v>0</v>
      </c>
      <c r="O260" s="29">
        <v>54655590666</v>
      </c>
      <c r="P260" s="36">
        <v>54754475749</v>
      </c>
      <c r="Q260" s="2">
        <v>4</v>
      </c>
      <c r="R260" s="2">
        <v>0</v>
      </c>
      <c r="S260" s="2" t="s">
        <v>139</v>
      </c>
    </row>
    <row r="261" spans="9:19" x14ac:dyDescent="0.25">
      <c r="I261" s="2" t="s">
        <v>109</v>
      </c>
      <c r="J261" s="30">
        <v>43268</v>
      </c>
      <c r="K261" s="2" t="s">
        <v>137</v>
      </c>
      <c r="L261" s="2" t="s">
        <v>138</v>
      </c>
      <c r="M261" s="2">
        <v>1079.6714999999999</v>
      </c>
      <c r="N261" s="2">
        <v>0</v>
      </c>
      <c r="O261" s="29">
        <v>54661863504</v>
      </c>
      <c r="P261" s="36">
        <v>54762094405</v>
      </c>
      <c r="Q261" s="2">
        <v>4</v>
      </c>
      <c r="R261" s="2">
        <v>0</v>
      </c>
      <c r="S261" s="2" t="s">
        <v>139</v>
      </c>
    </row>
    <row r="262" spans="9:19" x14ac:dyDescent="0.25">
      <c r="I262" s="2" t="s">
        <v>109</v>
      </c>
      <c r="J262" s="30">
        <v>43269</v>
      </c>
      <c r="K262" s="2" t="s">
        <v>137</v>
      </c>
      <c r="L262" s="2" t="s">
        <v>138</v>
      </c>
      <c r="M262" s="2">
        <v>1080.0703000000001</v>
      </c>
      <c r="N262" s="2">
        <v>0</v>
      </c>
      <c r="O262" s="29">
        <v>54682054045</v>
      </c>
      <c r="P262" s="36">
        <v>54779532194</v>
      </c>
      <c r="Q262" s="2">
        <v>4</v>
      </c>
      <c r="R262" s="2">
        <v>0</v>
      </c>
      <c r="S262" s="2" t="s">
        <v>139</v>
      </c>
    </row>
    <row r="263" spans="9:19" x14ac:dyDescent="0.25">
      <c r="I263" s="2" t="s">
        <v>109</v>
      </c>
      <c r="J263" s="30">
        <v>43270</v>
      </c>
      <c r="K263" s="2" t="s">
        <v>137</v>
      </c>
      <c r="L263" s="2" t="s">
        <v>138</v>
      </c>
      <c r="M263" s="2">
        <v>1080.5661</v>
      </c>
      <c r="N263" s="2">
        <v>0</v>
      </c>
      <c r="O263" s="29">
        <v>54707155524</v>
      </c>
      <c r="P263" s="36">
        <v>55328156715</v>
      </c>
      <c r="Q263" s="2">
        <v>4</v>
      </c>
      <c r="R263" s="2">
        <v>0</v>
      </c>
      <c r="S263" s="2" t="s">
        <v>139</v>
      </c>
    </row>
    <row r="264" spans="9:19" x14ac:dyDescent="0.25">
      <c r="I264" s="2" t="s">
        <v>109</v>
      </c>
      <c r="J264" s="30">
        <v>43271</v>
      </c>
      <c r="K264" s="2" t="s">
        <v>137</v>
      </c>
      <c r="L264" s="2" t="s">
        <v>138</v>
      </c>
      <c r="M264" s="2">
        <v>1080.4581000000001</v>
      </c>
      <c r="N264" s="2">
        <v>0</v>
      </c>
      <c r="O264" s="29">
        <v>54701687675</v>
      </c>
      <c r="P264" s="36">
        <v>54799316952</v>
      </c>
      <c r="Q264" s="2">
        <v>4</v>
      </c>
      <c r="R264" s="2">
        <v>0</v>
      </c>
      <c r="S264" s="2" t="s">
        <v>139</v>
      </c>
    </row>
    <row r="265" spans="9:19" x14ac:dyDescent="0.25">
      <c r="I265" s="2" t="s">
        <v>109</v>
      </c>
      <c r="J265" s="30">
        <v>43272</v>
      </c>
      <c r="K265" s="2" t="s">
        <v>137</v>
      </c>
      <c r="L265" s="2" t="s">
        <v>138</v>
      </c>
      <c r="M265" s="2">
        <v>1080.6642999999999</v>
      </c>
      <c r="N265" s="2">
        <v>0</v>
      </c>
      <c r="O265" s="29">
        <v>54712127217</v>
      </c>
      <c r="P265" s="36">
        <v>54809527670</v>
      </c>
      <c r="Q265" s="2">
        <v>4</v>
      </c>
      <c r="R265" s="2">
        <v>0</v>
      </c>
      <c r="S265" s="2" t="s">
        <v>139</v>
      </c>
    </row>
    <row r="266" spans="9:19" x14ac:dyDescent="0.25">
      <c r="I266" s="2" t="s">
        <v>109</v>
      </c>
      <c r="J266" s="30">
        <v>43273</v>
      </c>
      <c r="K266" s="2" t="s">
        <v>137</v>
      </c>
      <c r="L266" s="2" t="s">
        <v>138</v>
      </c>
      <c r="M266" s="2">
        <v>1080.5164</v>
      </c>
      <c r="N266" s="2">
        <v>0</v>
      </c>
      <c r="O266" s="29">
        <v>54704639301</v>
      </c>
      <c r="P266" s="36">
        <v>54797301279</v>
      </c>
      <c r="Q266" s="2">
        <v>4</v>
      </c>
      <c r="R266" s="2">
        <v>0</v>
      </c>
      <c r="S266" s="2" t="s">
        <v>139</v>
      </c>
    </row>
    <row r="267" spans="9:19" x14ac:dyDescent="0.25">
      <c r="I267" s="2" t="s">
        <v>109</v>
      </c>
      <c r="J267" s="30">
        <v>43274</v>
      </c>
      <c r="K267" s="2" t="s">
        <v>137</v>
      </c>
      <c r="L267" s="2" t="s">
        <v>138</v>
      </c>
      <c r="M267" s="2">
        <v>1080.6473000000001</v>
      </c>
      <c r="N267" s="2">
        <v>0</v>
      </c>
      <c r="O267" s="29">
        <v>54711266537</v>
      </c>
      <c r="P267" s="36">
        <v>54805280781</v>
      </c>
      <c r="Q267" s="2">
        <v>4</v>
      </c>
      <c r="R267" s="2">
        <v>0</v>
      </c>
      <c r="S267" s="2" t="s">
        <v>139</v>
      </c>
    </row>
    <row r="268" spans="9:19" x14ac:dyDescent="0.25">
      <c r="I268" s="2" t="s">
        <v>109</v>
      </c>
      <c r="J268" s="30">
        <v>43275</v>
      </c>
      <c r="K268" s="2" t="s">
        <v>137</v>
      </c>
      <c r="L268" s="2" t="s">
        <v>138</v>
      </c>
      <c r="M268" s="2">
        <v>1080.7692999999999</v>
      </c>
      <c r="N268" s="2">
        <v>0</v>
      </c>
      <c r="O268" s="29">
        <v>54717443182</v>
      </c>
      <c r="P268" s="36">
        <v>54812806920</v>
      </c>
      <c r="Q268" s="2">
        <v>4</v>
      </c>
      <c r="R268" s="2">
        <v>0</v>
      </c>
      <c r="S268" s="2" t="s">
        <v>139</v>
      </c>
    </row>
    <row r="269" spans="9:19" x14ac:dyDescent="0.25">
      <c r="I269" s="2" t="s">
        <v>109</v>
      </c>
      <c r="J269" s="30">
        <v>43276</v>
      </c>
      <c r="K269" s="2" t="s">
        <v>137</v>
      </c>
      <c r="L269" s="2" t="s">
        <v>138</v>
      </c>
      <c r="M269" s="2">
        <v>1081.2963999999999</v>
      </c>
      <c r="N269" s="2">
        <v>0</v>
      </c>
      <c r="O269" s="29">
        <v>54744129325</v>
      </c>
      <c r="P269" s="36">
        <v>54837017036</v>
      </c>
      <c r="Q269" s="2">
        <v>4</v>
      </c>
      <c r="R269" s="2">
        <v>0</v>
      </c>
      <c r="S269" s="2" t="s">
        <v>139</v>
      </c>
    </row>
    <row r="270" spans="9:19" x14ac:dyDescent="0.25">
      <c r="I270" s="2" t="s">
        <v>109</v>
      </c>
      <c r="J270" s="30">
        <v>43277</v>
      </c>
      <c r="K270" s="2" t="s">
        <v>137</v>
      </c>
      <c r="L270" s="2" t="s">
        <v>138</v>
      </c>
      <c r="M270" s="2">
        <v>1081.4281000000001</v>
      </c>
      <c r="N270" s="2">
        <v>0</v>
      </c>
      <c r="O270" s="29">
        <v>54750797064</v>
      </c>
      <c r="P270" s="36">
        <v>54843364226</v>
      </c>
      <c r="Q270" s="2">
        <v>4</v>
      </c>
      <c r="R270" s="2">
        <v>0</v>
      </c>
      <c r="S270" s="2" t="s">
        <v>139</v>
      </c>
    </row>
    <row r="271" spans="9:19" x14ac:dyDescent="0.25">
      <c r="I271" s="2" t="s">
        <v>109</v>
      </c>
      <c r="J271" s="30">
        <v>43278</v>
      </c>
      <c r="K271" s="2" t="s">
        <v>137</v>
      </c>
      <c r="L271" s="2" t="s">
        <v>138</v>
      </c>
      <c r="M271" s="2">
        <v>1081.2213999999999</v>
      </c>
      <c r="N271" s="2">
        <v>0</v>
      </c>
      <c r="O271" s="29">
        <v>54473666249</v>
      </c>
      <c r="P271" s="36">
        <v>54832975577</v>
      </c>
      <c r="Q271" s="2">
        <v>4</v>
      </c>
      <c r="R271" s="2">
        <v>0</v>
      </c>
      <c r="S271" s="2" t="s">
        <v>139</v>
      </c>
    </row>
    <row r="272" spans="9:19" x14ac:dyDescent="0.25">
      <c r="I272" s="2" t="s">
        <v>109</v>
      </c>
      <c r="J272" s="30">
        <v>43279</v>
      </c>
      <c r="K272" s="2" t="s">
        <v>137</v>
      </c>
      <c r="L272" s="2" t="s">
        <v>138</v>
      </c>
      <c r="M272" s="2">
        <v>1081.2179000000001</v>
      </c>
      <c r="N272" s="2">
        <v>0</v>
      </c>
      <c r="O272" s="29">
        <v>54473489913</v>
      </c>
      <c r="P272" s="36">
        <v>54566202034</v>
      </c>
      <c r="Q272" s="2">
        <v>4</v>
      </c>
      <c r="R272" s="2">
        <v>0</v>
      </c>
      <c r="S272" s="2" t="s">
        <v>139</v>
      </c>
    </row>
    <row r="273" spans="9:19" x14ac:dyDescent="0.25">
      <c r="I273" s="2" t="s">
        <v>109</v>
      </c>
      <c r="J273" s="30">
        <v>43280</v>
      </c>
      <c r="K273" s="2" t="s">
        <v>137</v>
      </c>
      <c r="L273" s="2" t="s">
        <v>138</v>
      </c>
      <c r="M273" s="2">
        <v>1080.7991</v>
      </c>
      <c r="N273" s="2">
        <v>0</v>
      </c>
      <c r="O273" s="29">
        <v>54452390098</v>
      </c>
      <c r="P273" s="36">
        <v>54545173317</v>
      </c>
      <c r="Q273" s="2">
        <v>4</v>
      </c>
      <c r="R273" s="2">
        <v>0</v>
      </c>
      <c r="S273" s="2" t="s">
        <v>139</v>
      </c>
    </row>
    <row r="274" spans="9:19" x14ac:dyDescent="0.25">
      <c r="I274" s="2" t="s">
        <v>109</v>
      </c>
      <c r="J274" s="30">
        <v>43281</v>
      </c>
      <c r="K274" s="2" t="s">
        <v>137</v>
      </c>
      <c r="L274" s="2" t="s">
        <v>138</v>
      </c>
      <c r="M274" s="2">
        <v>1080.9256</v>
      </c>
      <c r="N274" s="2">
        <v>0</v>
      </c>
      <c r="O274" s="29">
        <v>54458763371</v>
      </c>
      <c r="P274" s="36">
        <v>54552891169</v>
      </c>
      <c r="Q274" s="2">
        <v>4</v>
      </c>
      <c r="R274" s="2">
        <v>0</v>
      </c>
      <c r="S274" s="2" t="s">
        <v>139</v>
      </c>
    </row>
  </sheetData>
  <sheetCalcPr fullCalcOnLoad="1"/>
  <autoFilter ref="I1:S23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Corp-Deuda-RVG</vt:lpstr>
      <vt:lpstr>Diciembre</vt:lpstr>
      <vt:lpstr>Parametros</vt:lpstr>
    </vt:vector>
  </TitlesOfParts>
  <Company>Banco Santiago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Santiago</dc:creator>
  <cp:lastModifiedBy>Andrea Soledad González Hernández</cp:lastModifiedBy>
  <cp:lastPrinted>2016-02-26T18:46:24Z</cp:lastPrinted>
  <dcterms:created xsi:type="dcterms:W3CDTF">2003-05-14T23:28:11Z</dcterms:created>
  <dcterms:modified xsi:type="dcterms:W3CDTF">2021-04-07T16:32:58Z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b88ec2-a72b-4523-9e84-0458a1764731_Enabled">
    <vt:lpwstr>True</vt:lpwstr>
  </property>
  <property fmtid="{D5CDD505-2E9C-101B-9397-08002B2CF9AE}" pid="3" name="MSIP_Label_41b88ec2-a72b-4523-9e84-0458a1764731_SiteId">
    <vt:lpwstr>35595a02-4d6d-44ac-99e1-f9ab4cd872db</vt:lpwstr>
  </property>
  <property fmtid="{D5CDD505-2E9C-101B-9397-08002B2CF9AE}" pid="4" name="MSIP_Label_41b88ec2-a72b-4523-9e84-0458a1764731_Owner">
    <vt:lpwstr>n296386@corp.santander.cl</vt:lpwstr>
  </property>
  <property fmtid="{D5CDD505-2E9C-101B-9397-08002B2CF9AE}" pid="5" name="MSIP_Label_41b88ec2-a72b-4523-9e84-0458a1764731_SetDate">
    <vt:lpwstr>2020-11-04T22:18:25.9568134Z</vt:lpwstr>
  </property>
  <property fmtid="{D5CDD505-2E9C-101B-9397-08002B2CF9AE}" pid="6" name="MSIP_Label_41b88ec2-a72b-4523-9e84-0458a1764731_Name">
    <vt:lpwstr>Public</vt:lpwstr>
  </property>
  <property fmtid="{D5CDD505-2E9C-101B-9397-08002B2CF9AE}" pid="7" name="MSIP_Label_41b88ec2-a72b-4523-9e84-0458a1764731_Application">
    <vt:lpwstr>Microsoft Azure Information Protection</vt:lpwstr>
  </property>
  <property fmtid="{D5CDD505-2E9C-101B-9397-08002B2CF9AE}" pid="8" name="MSIP_Label_41b88ec2-a72b-4523-9e84-0458a1764731_ActionId">
    <vt:lpwstr>d5fe91d3-ade0-409e-9a13-832856fca8b6</vt:lpwstr>
  </property>
  <property fmtid="{D5CDD505-2E9C-101B-9397-08002B2CF9AE}" pid="9" name="MSIP_Label_41b88ec2-a72b-4523-9e84-0458a1764731_Extended_MSFT_Method">
    <vt:lpwstr>Manual</vt:lpwstr>
  </property>
  <property fmtid="{D5CDD505-2E9C-101B-9397-08002B2CF9AE}" pid="10" name="Sensitivity">
    <vt:lpwstr>Public</vt:lpwstr>
  </property>
</Properties>
</file>